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 activeTab="1"/>
  </bookViews>
  <sheets>
    <sheet name="ОО ДОП" sheetId="1" r:id="rId1"/>
    <sheet name="Лист1" sheetId="2" r:id="rId2"/>
  </sheets>
  <definedNames>
    <definedName name="_xlnm._FilterDatabase" localSheetId="0" hidden="1">'ОО ДОП'!$A$6:$X$117</definedName>
  </definedNames>
  <calcPr calcId="145621"/>
</workbook>
</file>

<file path=xl/calcChain.xml><?xml version="1.0" encoding="utf-8"?>
<calcChain xmlns="http://schemas.openxmlformats.org/spreadsheetml/2006/main">
  <c r="W117" i="1" l="1"/>
  <c r="V117" i="1"/>
  <c r="U117" i="1"/>
  <c r="S117" i="1"/>
  <c r="R117" i="1"/>
  <c r="P117" i="1"/>
  <c r="O117" i="1"/>
  <c r="N117" i="1"/>
  <c r="M117" i="1"/>
  <c r="L117" i="1"/>
  <c r="K117" i="1"/>
  <c r="J117" i="1"/>
  <c r="H117" i="1"/>
  <c r="G117" i="1"/>
  <c r="F117" i="1"/>
  <c r="E117" i="1"/>
  <c r="T116" i="1"/>
  <c r="Q116" i="1"/>
  <c r="I116" i="1"/>
  <c r="D116" i="1"/>
  <c r="T115" i="1"/>
  <c r="Q115" i="1"/>
  <c r="I115" i="1"/>
  <c r="D115" i="1"/>
  <c r="A115" i="1"/>
  <c r="T114" i="1"/>
  <c r="Q114" i="1"/>
  <c r="I114" i="1"/>
  <c r="D114" i="1"/>
  <c r="T113" i="1"/>
  <c r="Q113" i="1"/>
  <c r="I113" i="1"/>
  <c r="D113" i="1"/>
  <c r="A113" i="1"/>
  <c r="T112" i="1"/>
  <c r="Q112" i="1"/>
  <c r="I112" i="1"/>
  <c r="D112" i="1"/>
  <c r="A112" i="1"/>
  <c r="T111" i="1"/>
  <c r="Q111" i="1"/>
  <c r="I111" i="1"/>
  <c r="D111" i="1"/>
  <c r="A111" i="1"/>
  <c r="T110" i="1"/>
  <c r="Q110" i="1"/>
  <c r="I110" i="1"/>
  <c r="D110" i="1"/>
  <c r="A110" i="1"/>
  <c r="T109" i="1"/>
  <c r="Q109" i="1"/>
  <c r="I109" i="1"/>
  <c r="D109" i="1"/>
  <c r="A109" i="1"/>
  <c r="T108" i="1"/>
  <c r="Q108" i="1"/>
  <c r="I108" i="1"/>
  <c r="D108" i="1"/>
  <c r="A108" i="1"/>
  <c r="T107" i="1"/>
  <c r="Q107" i="1"/>
  <c r="I107" i="1"/>
  <c r="D107" i="1"/>
  <c r="A107" i="1"/>
  <c r="T106" i="1"/>
  <c r="Q106" i="1"/>
  <c r="I106" i="1"/>
  <c r="D106" i="1"/>
  <c r="A106" i="1"/>
  <c r="T105" i="1"/>
  <c r="Q105" i="1"/>
  <c r="I105" i="1"/>
  <c r="D105" i="1"/>
  <c r="A105" i="1"/>
  <c r="T104" i="1"/>
  <c r="Q104" i="1"/>
  <c r="I104" i="1"/>
  <c r="D104" i="1"/>
  <c r="A104" i="1"/>
  <c r="T103" i="1"/>
  <c r="Q103" i="1"/>
  <c r="I103" i="1"/>
  <c r="D103" i="1"/>
  <c r="A103" i="1"/>
  <c r="T102" i="1"/>
  <c r="Q102" i="1"/>
  <c r="I102" i="1"/>
  <c r="D102" i="1"/>
  <c r="A102" i="1"/>
  <c r="T101" i="1"/>
  <c r="Q101" i="1"/>
  <c r="I101" i="1"/>
  <c r="D101" i="1"/>
  <c r="A101" i="1"/>
  <c r="T100" i="1"/>
  <c r="Q100" i="1"/>
  <c r="I100" i="1"/>
  <c r="D100" i="1"/>
  <c r="A100" i="1"/>
  <c r="T99" i="1"/>
  <c r="Q99" i="1"/>
  <c r="I99" i="1"/>
  <c r="D99" i="1"/>
  <c r="A99" i="1"/>
  <c r="T98" i="1"/>
  <c r="Q98" i="1"/>
  <c r="I98" i="1"/>
  <c r="D98" i="1"/>
  <c r="A98" i="1"/>
  <c r="T97" i="1"/>
  <c r="Q97" i="1"/>
  <c r="I97" i="1"/>
  <c r="D97" i="1"/>
  <c r="A97" i="1"/>
  <c r="T96" i="1"/>
  <c r="Q96" i="1"/>
  <c r="I96" i="1"/>
  <c r="D96" i="1"/>
  <c r="A96" i="1"/>
  <c r="T95" i="1"/>
  <c r="Q95" i="1"/>
  <c r="I95" i="1"/>
  <c r="D95" i="1"/>
  <c r="A95" i="1"/>
  <c r="T94" i="1"/>
  <c r="Q94" i="1"/>
  <c r="I94" i="1"/>
  <c r="D94" i="1"/>
  <c r="A94" i="1"/>
  <c r="T93" i="1"/>
  <c r="Q93" i="1"/>
  <c r="I93" i="1"/>
  <c r="D93" i="1"/>
  <c r="A93" i="1"/>
  <c r="T92" i="1"/>
  <c r="Q92" i="1"/>
  <c r="I92" i="1"/>
  <c r="D92" i="1"/>
  <c r="A92" i="1"/>
  <c r="T91" i="1"/>
  <c r="Q91" i="1"/>
  <c r="I91" i="1"/>
  <c r="D91" i="1"/>
  <c r="A91" i="1"/>
  <c r="T90" i="1"/>
  <c r="Q90" i="1"/>
  <c r="I90" i="1"/>
  <c r="D90" i="1"/>
  <c r="A90" i="1"/>
  <c r="T89" i="1"/>
  <c r="Q89" i="1"/>
  <c r="I89" i="1"/>
  <c r="D89" i="1"/>
  <c r="A89" i="1"/>
  <c r="T88" i="1"/>
  <c r="Q88" i="1"/>
  <c r="I88" i="1"/>
  <c r="D88" i="1"/>
  <c r="A88" i="1"/>
  <c r="T87" i="1"/>
  <c r="Q87" i="1"/>
  <c r="I87" i="1"/>
  <c r="D87" i="1"/>
  <c r="A87" i="1"/>
  <c r="T86" i="1"/>
  <c r="Q86" i="1"/>
  <c r="I86" i="1"/>
  <c r="D86" i="1"/>
  <c r="A86" i="1"/>
  <c r="T85" i="1"/>
  <c r="Q85" i="1"/>
  <c r="I85" i="1"/>
  <c r="D85" i="1"/>
  <c r="A85" i="1"/>
  <c r="T84" i="1"/>
  <c r="Q84" i="1"/>
  <c r="I84" i="1"/>
  <c r="D84" i="1"/>
  <c r="A84" i="1"/>
  <c r="T83" i="1"/>
  <c r="Q83" i="1"/>
  <c r="I83" i="1"/>
  <c r="D83" i="1"/>
  <c r="A83" i="1"/>
  <c r="T82" i="1"/>
  <c r="Q82" i="1"/>
  <c r="I82" i="1"/>
  <c r="D82" i="1"/>
  <c r="A82" i="1"/>
  <c r="T81" i="1"/>
  <c r="Q81" i="1"/>
  <c r="I81" i="1"/>
  <c r="D81" i="1"/>
  <c r="A81" i="1"/>
  <c r="T80" i="1"/>
  <c r="Q80" i="1"/>
  <c r="I80" i="1"/>
  <c r="D80" i="1"/>
  <c r="A80" i="1"/>
  <c r="T79" i="1"/>
  <c r="Q79" i="1"/>
  <c r="I79" i="1"/>
  <c r="D79" i="1"/>
  <c r="A79" i="1"/>
  <c r="T78" i="1"/>
  <c r="Q78" i="1"/>
  <c r="I78" i="1"/>
  <c r="D78" i="1"/>
  <c r="A78" i="1"/>
  <c r="T77" i="1"/>
  <c r="Q77" i="1"/>
  <c r="I77" i="1"/>
  <c r="D77" i="1"/>
  <c r="A77" i="1"/>
  <c r="T76" i="1"/>
  <c r="Q76" i="1"/>
  <c r="I76" i="1"/>
  <c r="D76" i="1"/>
  <c r="A76" i="1"/>
  <c r="T75" i="1"/>
  <c r="Q75" i="1"/>
  <c r="I75" i="1"/>
  <c r="D75" i="1"/>
  <c r="A75" i="1"/>
  <c r="T74" i="1"/>
  <c r="Q74" i="1"/>
  <c r="I74" i="1"/>
  <c r="D74" i="1"/>
  <c r="A74" i="1"/>
  <c r="T73" i="1"/>
  <c r="Q73" i="1"/>
  <c r="I73" i="1"/>
  <c r="D73" i="1"/>
  <c r="A73" i="1"/>
  <c r="T72" i="1"/>
  <c r="Q72" i="1"/>
  <c r="I72" i="1"/>
  <c r="D72" i="1"/>
  <c r="A72" i="1"/>
  <c r="T71" i="1"/>
  <c r="Q71" i="1"/>
  <c r="I71" i="1"/>
  <c r="D71" i="1"/>
  <c r="A71" i="1"/>
  <c r="T70" i="1"/>
  <c r="Q70" i="1"/>
  <c r="I70" i="1"/>
  <c r="D70" i="1"/>
  <c r="A70" i="1"/>
  <c r="T69" i="1"/>
  <c r="Q69" i="1"/>
  <c r="I69" i="1"/>
  <c r="D69" i="1"/>
  <c r="A69" i="1"/>
  <c r="T68" i="1"/>
  <c r="Q68" i="1"/>
  <c r="I68" i="1"/>
  <c r="D68" i="1"/>
  <c r="A68" i="1"/>
  <c r="T67" i="1"/>
  <c r="Q67" i="1"/>
  <c r="I67" i="1"/>
  <c r="D67" i="1"/>
  <c r="A67" i="1"/>
  <c r="T66" i="1"/>
  <c r="Q66" i="1"/>
  <c r="I66" i="1"/>
  <c r="D66" i="1"/>
  <c r="A66" i="1"/>
  <c r="T65" i="1"/>
  <c r="Q65" i="1"/>
  <c r="I65" i="1"/>
  <c r="D65" i="1"/>
  <c r="A65" i="1"/>
  <c r="T64" i="1"/>
  <c r="Q64" i="1"/>
  <c r="I64" i="1"/>
  <c r="D64" i="1"/>
  <c r="A64" i="1"/>
  <c r="T63" i="1"/>
  <c r="Q63" i="1"/>
  <c r="I63" i="1"/>
  <c r="D63" i="1"/>
  <c r="A63" i="1"/>
  <c r="T62" i="1"/>
  <c r="Q62" i="1"/>
  <c r="I62" i="1"/>
  <c r="D62" i="1"/>
  <c r="A62" i="1"/>
  <c r="T61" i="1"/>
  <c r="Q61" i="1"/>
  <c r="I61" i="1"/>
  <c r="D61" i="1"/>
  <c r="A61" i="1"/>
  <c r="T60" i="1"/>
  <c r="Q60" i="1"/>
  <c r="I60" i="1"/>
  <c r="D60" i="1"/>
  <c r="A60" i="1"/>
  <c r="T59" i="1"/>
  <c r="Q59" i="1"/>
  <c r="I59" i="1"/>
  <c r="D59" i="1"/>
  <c r="A59" i="1"/>
  <c r="T58" i="1"/>
  <c r="Q58" i="1"/>
  <c r="I58" i="1"/>
  <c r="D58" i="1"/>
  <c r="A58" i="1"/>
  <c r="T57" i="1"/>
  <c r="Q57" i="1"/>
  <c r="I57" i="1"/>
  <c r="D57" i="1"/>
  <c r="A57" i="1"/>
  <c r="T56" i="1"/>
  <c r="Q56" i="1"/>
  <c r="I56" i="1"/>
  <c r="D56" i="1"/>
  <c r="A56" i="1"/>
  <c r="T55" i="1"/>
  <c r="Q55" i="1"/>
  <c r="I55" i="1"/>
  <c r="D55" i="1"/>
  <c r="A55" i="1"/>
  <c r="T54" i="1"/>
  <c r="Q54" i="1"/>
  <c r="I54" i="1"/>
  <c r="D54" i="1"/>
  <c r="A54" i="1"/>
  <c r="T53" i="1"/>
  <c r="Q53" i="1"/>
  <c r="I53" i="1"/>
  <c r="D53" i="1"/>
  <c r="A53" i="1"/>
  <c r="T52" i="1"/>
  <c r="Q52" i="1"/>
  <c r="I52" i="1"/>
  <c r="D52" i="1"/>
  <c r="A52" i="1"/>
  <c r="T51" i="1"/>
  <c r="Q51" i="1"/>
  <c r="I51" i="1"/>
  <c r="D51" i="1"/>
  <c r="A51" i="1"/>
  <c r="T50" i="1"/>
  <c r="Q50" i="1"/>
  <c r="I50" i="1"/>
  <c r="D50" i="1"/>
  <c r="A50" i="1"/>
  <c r="T49" i="1"/>
  <c r="Q49" i="1"/>
  <c r="I49" i="1"/>
  <c r="D49" i="1"/>
  <c r="A49" i="1"/>
  <c r="T48" i="1"/>
  <c r="Q48" i="1"/>
  <c r="I48" i="1"/>
  <c r="D48" i="1"/>
  <c r="A48" i="1"/>
  <c r="T47" i="1"/>
  <c r="Q47" i="1"/>
  <c r="I47" i="1"/>
  <c r="D47" i="1"/>
  <c r="A47" i="1"/>
  <c r="T46" i="1"/>
  <c r="Q46" i="1"/>
  <c r="I46" i="1"/>
  <c r="D46" i="1"/>
  <c r="A46" i="1"/>
  <c r="T45" i="1"/>
  <c r="Q45" i="1"/>
  <c r="I45" i="1"/>
  <c r="D45" i="1"/>
  <c r="A45" i="1"/>
  <c r="T44" i="1"/>
  <c r="Q44" i="1"/>
  <c r="I44" i="1"/>
  <c r="D44" i="1"/>
  <c r="A44" i="1"/>
  <c r="T43" i="1"/>
  <c r="Q43" i="1"/>
  <c r="I43" i="1"/>
  <c r="D43" i="1"/>
  <c r="A43" i="1"/>
  <c r="T42" i="1"/>
  <c r="Q42" i="1"/>
  <c r="I42" i="1"/>
  <c r="D42" i="1"/>
  <c r="A42" i="1"/>
  <c r="T41" i="1"/>
  <c r="Q41" i="1"/>
  <c r="I41" i="1"/>
  <c r="D41" i="1"/>
  <c r="A41" i="1"/>
  <c r="T40" i="1"/>
  <c r="Q40" i="1"/>
  <c r="I40" i="1"/>
  <c r="D40" i="1"/>
  <c r="A40" i="1"/>
  <c r="T39" i="1"/>
  <c r="Q39" i="1"/>
  <c r="I39" i="1"/>
  <c r="D39" i="1"/>
  <c r="A39" i="1"/>
  <c r="T38" i="1"/>
  <c r="Q38" i="1"/>
  <c r="I38" i="1"/>
  <c r="D38" i="1"/>
  <c r="A38" i="1"/>
  <c r="T37" i="1"/>
  <c r="Q37" i="1"/>
  <c r="I37" i="1"/>
  <c r="D37" i="1"/>
  <c r="A37" i="1"/>
  <c r="T36" i="1"/>
  <c r="Q36" i="1"/>
  <c r="I36" i="1"/>
  <c r="D36" i="1"/>
  <c r="A36" i="1"/>
  <c r="T35" i="1"/>
  <c r="Q35" i="1"/>
  <c r="I35" i="1"/>
  <c r="D35" i="1"/>
  <c r="A35" i="1"/>
  <c r="T34" i="1"/>
  <c r="Q34" i="1"/>
  <c r="I34" i="1"/>
  <c r="D34" i="1"/>
  <c r="A34" i="1"/>
  <c r="T33" i="1"/>
  <c r="Q33" i="1"/>
  <c r="I33" i="1"/>
  <c r="D33" i="1"/>
  <c r="A33" i="1"/>
  <c r="T32" i="1"/>
  <c r="Q32" i="1"/>
  <c r="I32" i="1"/>
  <c r="D32" i="1"/>
  <c r="A32" i="1"/>
  <c r="T31" i="1"/>
  <c r="Q31" i="1"/>
  <c r="I31" i="1"/>
  <c r="D31" i="1"/>
  <c r="A31" i="1"/>
  <c r="T30" i="1"/>
  <c r="Q30" i="1"/>
  <c r="I30" i="1"/>
  <c r="D30" i="1"/>
  <c r="A30" i="1"/>
  <c r="T29" i="1"/>
  <c r="Q29" i="1"/>
  <c r="I29" i="1"/>
  <c r="D29" i="1"/>
  <c r="A29" i="1"/>
  <c r="T28" i="1"/>
  <c r="Q28" i="1"/>
  <c r="I28" i="1"/>
  <c r="D28" i="1"/>
  <c r="A28" i="1"/>
  <c r="T27" i="1"/>
  <c r="Q27" i="1"/>
  <c r="I27" i="1"/>
  <c r="D27" i="1"/>
  <c r="A27" i="1"/>
  <c r="T26" i="1"/>
  <c r="Q26" i="1"/>
  <c r="I26" i="1"/>
  <c r="D26" i="1"/>
  <c r="A26" i="1"/>
  <c r="T25" i="1"/>
  <c r="Q25" i="1"/>
  <c r="I25" i="1"/>
  <c r="D25" i="1"/>
  <c r="A25" i="1"/>
  <c r="T24" i="1"/>
  <c r="Q24" i="1"/>
  <c r="I24" i="1"/>
  <c r="D24" i="1"/>
  <c r="A24" i="1"/>
  <c r="T23" i="1"/>
  <c r="Q23" i="1"/>
  <c r="I23" i="1"/>
  <c r="D23" i="1"/>
  <c r="A23" i="1"/>
  <c r="T22" i="1"/>
  <c r="Q22" i="1"/>
  <c r="I22" i="1"/>
  <c r="D22" i="1"/>
  <c r="A22" i="1"/>
  <c r="T21" i="1"/>
  <c r="Q21" i="1"/>
  <c r="I21" i="1"/>
  <c r="D21" i="1"/>
  <c r="A21" i="1"/>
  <c r="T20" i="1"/>
  <c r="Q20" i="1"/>
  <c r="I20" i="1"/>
  <c r="D20" i="1"/>
  <c r="A20" i="1"/>
  <c r="T19" i="1"/>
  <c r="Q19" i="1"/>
  <c r="I19" i="1"/>
  <c r="D19" i="1"/>
  <c r="A19" i="1"/>
  <c r="T18" i="1"/>
  <c r="Q18" i="1"/>
  <c r="I18" i="1"/>
  <c r="D18" i="1"/>
  <c r="A18" i="1"/>
  <c r="T17" i="1"/>
  <c r="Q17" i="1"/>
  <c r="I17" i="1"/>
  <c r="D17" i="1"/>
  <c r="A17" i="1"/>
  <c r="T16" i="1"/>
  <c r="Q16" i="1"/>
  <c r="I16" i="1"/>
  <c r="D16" i="1"/>
  <c r="A16" i="1"/>
  <c r="T15" i="1"/>
  <c r="Q15" i="1"/>
  <c r="I15" i="1"/>
  <c r="D15" i="1"/>
  <c r="A15" i="1"/>
  <c r="T14" i="1"/>
  <c r="Q14" i="1"/>
  <c r="I14" i="1"/>
  <c r="D14" i="1"/>
  <c r="A14" i="1"/>
  <c r="T13" i="1"/>
  <c r="Q13" i="1"/>
  <c r="I13" i="1"/>
  <c r="D13" i="1"/>
  <c r="A13" i="1"/>
  <c r="T12" i="1"/>
  <c r="Q12" i="1"/>
  <c r="I12" i="1"/>
  <c r="D12" i="1"/>
  <c r="A12" i="1"/>
  <c r="T11" i="1"/>
  <c r="Q11" i="1"/>
  <c r="I11" i="1"/>
  <c r="D11" i="1"/>
  <c r="A11" i="1"/>
  <c r="T10" i="1"/>
  <c r="Q10" i="1"/>
  <c r="I10" i="1"/>
  <c r="D10" i="1"/>
  <c r="A10" i="1"/>
  <c r="T9" i="1"/>
  <c r="Q9" i="1"/>
  <c r="I9" i="1"/>
  <c r="D9" i="1"/>
  <c r="A9" i="1"/>
  <c r="T8" i="1"/>
  <c r="Q8" i="1"/>
  <c r="I8" i="1"/>
  <c r="D8" i="1"/>
  <c r="A8" i="1"/>
  <c r="X8" i="1" l="1"/>
  <c r="Q117" i="1"/>
  <c r="X10" i="1"/>
  <c r="X12" i="1"/>
  <c r="X14" i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2" i="1"/>
  <c r="X44" i="1"/>
  <c r="X46" i="1"/>
  <c r="X48" i="1"/>
  <c r="X50" i="1"/>
  <c r="X52" i="1"/>
  <c r="X54" i="1"/>
  <c r="X56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5" i="1"/>
  <c r="X116" i="1"/>
  <c r="I117" i="1"/>
  <c r="T117" i="1"/>
  <c r="X9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4" i="1"/>
  <c r="D117" i="1"/>
  <c r="X117" i="1" l="1"/>
</calcChain>
</file>

<file path=xl/sharedStrings.xml><?xml version="1.0" encoding="utf-8"?>
<sst xmlns="http://schemas.openxmlformats.org/spreadsheetml/2006/main" count="297" uniqueCount="148">
  <si>
    <t>ОО дополнительного образования</t>
  </si>
  <si>
    <t>ОО</t>
  </si>
  <si>
    <t>Район</t>
  </si>
  <si>
    <t>1 Критерий</t>
  </si>
  <si>
    <t>показатели</t>
  </si>
  <si>
    <t>2 Критерий</t>
  </si>
  <si>
    <t>3 Критерий</t>
  </si>
  <si>
    <t>4 Критерий</t>
  </si>
  <si>
    <t>Итоговая оценка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</si>
  <si>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</si>
  <si>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</si>
  <si>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</si>
  <si>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</si>
  <si>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</si>
  <si>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</si>
  <si>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</si>
  <si>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</si>
  <si>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</si>
  <si>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</si>
  <si>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</si>
  <si>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</si>
  <si>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</si>
  <si>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</si>
  <si>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</si>
  <si>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</si>
  <si>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Городской округ "Город Калининград"</t>
  </si>
  <si>
    <t>1</t>
  </si>
  <si>
    <t>Балтийский муниципальный район</t>
  </si>
  <si>
    <t>2</t>
  </si>
  <si>
    <t>3</t>
  </si>
  <si>
    <t>4</t>
  </si>
  <si>
    <t>Светлогорский район</t>
  </si>
  <si>
    <t>5</t>
  </si>
  <si>
    <t>6</t>
  </si>
  <si>
    <t>Правдинский городской округ</t>
  </si>
  <si>
    <t>7</t>
  </si>
  <si>
    <t>8</t>
  </si>
  <si>
    <t>9</t>
  </si>
  <si>
    <t>10</t>
  </si>
  <si>
    <t>Озёрский городской округ</t>
  </si>
  <si>
    <t>Светловский городской округ</t>
  </si>
  <si>
    <t>Гурьевский городской округ</t>
  </si>
  <si>
    <t>11</t>
  </si>
  <si>
    <t>Гусевский городской округ</t>
  </si>
  <si>
    <t>12</t>
  </si>
  <si>
    <t>Краснознаменский городской округ</t>
  </si>
  <si>
    <t>13</t>
  </si>
  <si>
    <t>Советский городской округ</t>
  </si>
  <si>
    <t>Янтарный городской округ</t>
  </si>
  <si>
    <t>14</t>
  </si>
  <si>
    <t>Нестеровский район</t>
  </si>
  <si>
    <t>15</t>
  </si>
  <si>
    <t>Багратионовский муниципальный район</t>
  </si>
  <si>
    <t>Мамоновский городской округ</t>
  </si>
  <si>
    <t>16</t>
  </si>
  <si>
    <t>Пионерский городской округ</t>
  </si>
  <si>
    <t>Черняховский городской округ</t>
  </si>
  <si>
    <t>17</t>
  </si>
  <si>
    <t>18</t>
  </si>
  <si>
    <t>Зеленоградский городской округ</t>
  </si>
  <si>
    <t>19</t>
  </si>
  <si>
    <t>20</t>
  </si>
  <si>
    <t>Неманский муниципальный район</t>
  </si>
  <si>
    <t>21</t>
  </si>
  <si>
    <t>22</t>
  </si>
  <si>
    <t>Гвардейский городской округ</t>
  </si>
  <si>
    <t>23</t>
  </si>
  <si>
    <t>Ладушкинский городской округ</t>
  </si>
  <si>
    <t>24</t>
  </si>
  <si>
    <t>25</t>
  </si>
  <si>
    <t>26</t>
  </si>
  <si>
    <t>Славский городской округ</t>
  </si>
  <si>
    <t>27</t>
  </si>
  <si>
    <t>28</t>
  </si>
  <si>
    <t>29</t>
  </si>
  <si>
    <t>Полесский муниципальный район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</si>
  <si>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</si>
  <si>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</si>
  <si>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</si>
  <si>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</si>
  <si>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</si>
  <si>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</si>
  <si>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</si>
  <si>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</si>
  <si>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</si>
  <si>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</si>
  <si>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</si>
  <si>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</si>
  <si>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</si>
  <si>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</si>
  <si>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</si>
  <si>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</si>
  <si>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</si>
  <si>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</si>
  <si>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МБУ ДО г. КАЛИНИНГРАДА СДЮСШ ОЛИМПИЙСКОГО РЕЗЕРВА № 5</t>
  </si>
  <si>
    <t>49</t>
  </si>
  <si>
    <t>50</t>
  </si>
  <si>
    <t>МАУ ДО СДЮСШОР № 1 
 г. КАЛИНИНГРАДА ПО СПОРТИВНОЙ ГИМНАСТИКЕ</t>
  </si>
  <si>
    <t>51</t>
  </si>
  <si>
    <t>Среднее значение</t>
  </si>
  <si>
    <t>МАУ ДО г.КАЛИНИНГРАДА ДВОРЕЦ ТВОРЧЕСТВА ДЕТЕЙ И МОЛОДЕЖИ</t>
  </si>
  <si>
    <t>МАУ ДО г. КАЛИНИНГРАДА ДХШ</t>
  </si>
  <si>
    <t>МАУ ДО г. КАЛИНИНГРАДА "ДШИ "ГАРМОНИЯ"</t>
  </si>
  <si>
    <t>МАУ ДО г. КАЛИНИНГРАДА "ДШИ им. П.И.ЧАЙКОВСКОГО"</t>
  </si>
  <si>
    <t>МБУ ДО "ЦЕНТР РАЗВИТИЯ ТВОРЧЕСТВА ДЕТЕЙ И ЮНОШЕСТВА г. ОЗЕРСКА" КАЛИНИНГРАДСКОЙ ОБЛ.</t>
  </si>
  <si>
    <t>МАУ ДО МО "СВЕТЛОВСКИЙ ГО" "ДШИ г. СВЕТЛОГО"</t>
  </si>
  <si>
    <t>МАУ ДО "ДЮЦ"</t>
  </si>
  <si>
    <t>МАУ ДО ГО "ГОРОД КАЛИНИНГРАД" "ДШИ им.Ф. ШОПЕНА"</t>
  </si>
  <si>
    <t>МБУ ДО "КРАСНОЗНАМЕНСКАЯ ДШИ"</t>
  </si>
  <si>
    <t>МБУ ДО"ДШИ" г. СОВЕТСКА</t>
  </si>
  <si>
    <t>МБУ ДО "ДШИ" ЯНТАРНОГО ГО</t>
  </si>
  <si>
    <t>МАУ ДОД "ДДТ" г.НЕСТЕРОВА</t>
  </si>
  <si>
    <t>МАУ ДО г. КАЛИНИНГРАДА "ДМШ им. ГЛИНКИ М.И."</t>
  </si>
  <si>
    <t>МБУ ДО ДДТ г.МАМОНОВО</t>
  </si>
  <si>
    <t>МБУ ДО "ДШИ" ПИОНЕРСКОГО ГО</t>
  </si>
  <si>
    <t>МАУ ДО "ЧЕРНЯХОВСКАЯ ХУДОЖЕСТВЕННАЯ ШКОЛА им. МАРИИ ТЕНИШЕВОЙ"</t>
  </si>
  <si>
    <t>МАУ ДО "ГУСЕВСКАЯ ДШИВ"</t>
  </si>
  <si>
    <t>МБУ ДО "ДШИ им. А. КАРАМАНОВА"</t>
  </si>
  <si>
    <t>МБУ ДО "ДШИ им.  ГРЕЧАНИНОВА А.Т." г. СВЕТЛОГОРСКА</t>
  </si>
  <si>
    <t>МБУ ДО "ДШИ" им. Д.Б.КАБАЛЕВСКОГО п.ХРАБРОВО</t>
  </si>
  <si>
    <t>МАУ ДО "ДШИ г. ЗЕЛЕНОГРАДСКА"</t>
  </si>
  <si>
    <t>МАУ ДО г. КАЛИНИНГРАДА ДМШ "ЛИРА"</t>
  </si>
  <si>
    <t>МБУ ДО "КРАСНОЗНАМЕНСКИЙ ДОМ ДЕТСТВА И ЮНОШЕСТВА"</t>
  </si>
  <si>
    <t>МБУ ДО "ДШИ г.БАГРАТИОНОВСКА"</t>
  </si>
  <si>
    <t>МБУ ДО "ДШИ им. ИСААКА И МАКСИМА ДУНАЕВСКИХ"</t>
  </si>
  <si>
    <t>МБУ ДО БАЛТИЙСКОГО МР "ДШИ им. ИОГАННА СЕБАСТЬЯНА БАХА"</t>
  </si>
  <si>
    <t>МАУ ДО г.КАЛИНИНГРАДА "ДМШ им. Э.Т.А. ГОФМАНА"</t>
  </si>
  <si>
    <t>МБУ ДО"НЕМАНСКАЯ ДШИ"</t>
  </si>
  <si>
    <t>МАУ ДО ГО "ГОРОД КАЛИНИНГРАД" "ДМШ им. Д.Д. ШОСТАКОВИЧА"</t>
  </si>
  <si>
    <t>МБУ ДО ДМШ им. ТАРИВЕРДИЕВА МИКАЭЛА ЛЕОНОВИЧА г.. ГВАРДЕЙСКА МО "ГВАРДЕЙСКИЙ ГО"</t>
  </si>
  <si>
    <t>МБУ ДО "ДШИ г. ПРИМОРСКА"</t>
  </si>
  <si>
    <t>МБУ ДО ДШИ п. ЮЖНЫЙ</t>
  </si>
  <si>
    <t>"ДШИ" МО "ЛАДУШКИНСКИЙ ГО"</t>
  </si>
  <si>
    <t>МБУ ДО "ДШИ г.ПРАВДИНСКА"</t>
  </si>
  <si>
    <t>МБУ ДО "ЦЕНТР РАЗВИТИЯ ТВОРЧЕСТВА"</t>
  </si>
  <si>
    <t>МАУ ДО "ЧЕРНЯХОВСКАЯ ДМШ"</t>
  </si>
  <si>
    <t>МБУ ДО ДДТ "РАДУГА"</t>
  </si>
  <si>
    <t>МАУ ДО МО  "СВЕТЛОВСКИЙ ГО" "ДШИ п. ЛЮБЛИНО"</t>
  </si>
  <si>
    <t>МБУ ДО "СЛАВСКАЯ ДМШ"</t>
  </si>
  <si>
    <t>МБУ ДО "ПОЛЕССКАЯ ДМШ"</t>
  </si>
  <si>
    <t>МБУ ДО "ЯСНОВСКАЯ ДМШ"</t>
  </si>
  <si>
    <t>МАУ ДО "НЕСТЕРОВСКАЯ ДШИ"</t>
  </si>
  <si>
    <t>МБО ДО   "ДДТ г. ПОЛЕССКА"</t>
  </si>
  <si>
    <t>МБУ ДО "ДШИ п. ЖЕЛЕЗНОДОРОЖНЫЙ"</t>
  </si>
  <si>
    <t>МБУ ДО "ПЕТРОВСКАЯ ДМШ"</t>
  </si>
  <si>
    <t>МБУ ДО "БОЛЬШАКОВСКАЯ ДМШ"</t>
  </si>
  <si>
    <t xml:space="preserve"> МБО ДО  МАМОНОВСКАЯ ДШИ "ФАНТАЗИЯ"</t>
  </si>
  <si>
    <t>МАУ ДО г. КАЛИНИНГРАДА  ДМШ им. Р.М. ГЛИЭРА"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</si>
</sst>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sz val="11"/>
      <name val="Calibri"/>
    </font>
    <font>
      <u/>
      <sz val="10"/>
      <color rgb="FF000000"/>
      <name val="Calibri"/>
    </font>
    <font>
      <u/>
      <sz val="10"/>
      <color rgb="FF000000"/>
      <name val="Calibri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0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wrapText="1"/>
    </xf>
    <xf numFmtId="0" fontId="0" fillId="2" borderId="0" xfId="0" applyFont="1" applyFill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" fontId="2" fillId="0" borderId="4" xfId="0" applyNumberFormat="1" applyFont="1" applyBorder="1" applyAlignment="1">
      <alignment horizontal="right" wrapText="1"/>
    </xf>
    <xf numFmtId="1" fontId="0" fillId="0" borderId="1" xfId="0" applyNumberFormat="1" applyFont="1" applyBorder="1"/>
    <xf numFmtId="1" fontId="2" fillId="0" borderId="7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1" fontId="0" fillId="0" borderId="0" xfId="0" applyNumberFormat="1" applyFont="1"/>
    <xf numFmtId="0" fontId="0" fillId="0" borderId="0" xfId="0" applyFont="1"/>
    <xf numFmtId="49" fontId="6" fillId="0" borderId="1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0" fillId="0" borderId="3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right" wrapText="1"/>
    </xf>
    <xf numFmtId="0" fontId="0" fillId="3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65696"/>
        <c:axId val="113567232"/>
      </c:barChart>
      <c:catAx>
        <c:axId val="113565696"/>
        <c:scaling>
          <c:orientation val="minMax"/>
        </c:scaling>
        <c:delete val="0"/>
        <c:axPos val="l"/>
        <c:majorTickMark val="out"/>
        <c:minorTickMark val="none"/>
        <c:tickLblPos val="nextTo"/>
        <c:crossAx val="113567232"/>
        <c:crosses val="autoZero"/>
        <c:auto val="1"/>
        <c:lblAlgn val="ctr"/>
        <c:lblOffset val="100"/>
        <c:noMultiLvlLbl val="0"/>
      </c:catAx>
      <c:valAx>
        <c:axId val="1135672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356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ДОП'!$D$10:$D$113</c:f>
              <c:numCache>
                <c:formatCode>0</c:formatCode>
                <c:ptCount val="48"/>
                <c:pt idx="0">
                  <c:v>38.5</c:v>
                </c:pt>
                <c:pt idx="1">
                  <c:v>36</c:v>
                </c:pt>
                <c:pt idx="2">
                  <c:v>39.5</c:v>
                </c:pt>
                <c:pt idx="3">
                  <c:v>39</c:v>
                </c:pt>
                <c:pt idx="4">
                  <c:v>30</c:v>
                </c:pt>
                <c:pt idx="5">
                  <c:v>33.5</c:v>
                </c:pt>
                <c:pt idx="6">
                  <c:v>38.5</c:v>
                </c:pt>
                <c:pt idx="7">
                  <c:v>39</c:v>
                </c:pt>
                <c:pt idx="8">
                  <c:v>40</c:v>
                </c:pt>
                <c:pt idx="9">
                  <c:v>40</c:v>
                </c:pt>
                <c:pt idx="10">
                  <c:v>29.5</c:v>
                </c:pt>
                <c:pt idx="11">
                  <c:v>30</c:v>
                </c:pt>
                <c:pt idx="12">
                  <c:v>27</c:v>
                </c:pt>
                <c:pt idx="13">
                  <c:v>33</c:v>
                </c:pt>
                <c:pt idx="14">
                  <c:v>34.5</c:v>
                </c:pt>
                <c:pt idx="15">
                  <c:v>34</c:v>
                </c:pt>
                <c:pt idx="16">
                  <c:v>24.5</c:v>
                </c:pt>
                <c:pt idx="17">
                  <c:v>39.5</c:v>
                </c:pt>
                <c:pt idx="18">
                  <c:v>30</c:v>
                </c:pt>
                <c:pt idx="19">
                  <c:v>35</c:v>
                </c:pt>
                <c:pt idx="20">
                  <c:v>30</c:v>
                </c:pt>
                <c:pt idx="21">
                  <c:v>23.5</c:v>
                </c:pt>
                <c:pt idx="22">
                  <c:v>26</c:v>
                </c:pt>
                <c:pt idx="23">
                  <c:v>33.5</c:v>
                </c:pt>
                <c:pt idx="24">
                  <c:v>37.5</c:v>
                </c:pt>
                <c:pt idx="25">
                  <c:v>29</c:v>
                </c:pt>
                <c:pt idx="26">
                  <c:v>25.5</c:v>
                </c:pt>
                <c:pt idx="27">
                  <c:v>40</c:v>
                </c:pt>
                <c:pt idx="28">
                  <c:v>27.5</c:v>
                </c:pt>
                <c:pt idx="29">
                  <c:v>39.5</c:v>
                </c:pt>
                <c:pt idx="30">
                  <c:v>28.5</c:v>
                </c:pt>
                <c:pt idx="31">
                  <c:v>37.5</c:v>
                </c:pt>
                <c:pt idx="32">
                  <c:v>36</c:v>
                </c:pt>
                <c:pt idx="33">
                  <c:v>24.5</c:v>
                </c:pt>
                <c:pt idx="34">
                  <c:v>39.5</c:v>
                </c:pt>
                <c:pt idx="35">
                  <c:v>37.5</c:v>
                </c:pt>
                <c:pt idx="36">
                  <c:v>32</c:v>
                </c:pt>
                <c:pt idx="37">
                  <c:v>30</c:v>
                </c:pt>
                <c:pt idx="38">
                  <c:v>33.5</c:v>
                </c:pt>
                <c:pt idx="39">
                  <c:v>25.5</c:v>
                </c:pt>
                <c:pt idx="40">
                  <c:v>25</c:v>
                </c:pt>
                <c:pt idx="41">
                  <c:v>30</c:v>
                </c:pt>
                <c:pt idx="42">
                  <c:v>31.5</c:v>
                </c:pt>
                <c:pt idx="43">
                  <c:v>14.5</c:v>
                </c:pt>
                <c:pt idx="44">
                  <c:v>15</c:v>
                </c:pt>
                <c:pt idx="45">
                  <c:v>21</c:v>
                </c:pt>
                <c:pt idx="46">
                  <c:v>15.5</c:v>
                </c:pt>
                <c:pt idx="47">
                  <c:v>24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ДОП'!$E$10:$E$113</c:f>
              <c:numCache>
                <c:formatCode>0</c:formatCode>
                <c:ptCount val="48"/>
                <c:pt idx="0">
                  <c:v>8.5</c:v>
                </c:pt>
                <c:pt idx="1">
                  <c:v>9.5</c:v>
                </c:pt>
                <c:pt idx="2">
                  <c:v>9.5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8.5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9.5</c:v>
                </c:pt>
                <c:pt idx="11">
                  <c:v>10</c:v>
                </c:pt>
                <c:pt idx="12">
                  <c:v>9</c:v>
                </c:pt>
                <c:pt idx="13">
                  <c:v>5</c:v>
                </c:pt>
                <c:pt idx="14">
                  <c:v>8.5</c:v>
                </c:pt>
                <c:pt idx="15">
                  <c:v>4</c:v>
                </c:pt>
                <c:pt idx="16">
                  <c:v>6.5</c:v>
                </c:pt>
                <c:pt idx="17">
                  <c:v>9.5</c:v>
                </c:pt>
                <c:pt idx="18">
                  <c:v>9.5</c:v>
                </c:pt>
                <c:pt idx="19">
                  <c:v>7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9.5</c:v>
                </c:pt>
                <c:pt idx="24">
                  <c:v>7.5</c:v>
                </c:pt>
                <c:pt idx="25">
                  <c:v>8</c:v>
                </c:pt>
                <c:pt idx="26">
                  <c:v>6.5</c:v>
                </c:pt>
                <c:pt idx="27">
                  <c:v>10</c:v>
                </c:pt>
                <c:pt idx="28">
                  <c:v>9.5</c:v>
                </c:pt>
                <c:pt idx="29">
                  <c:v>9.5</c:v>
                </c:pt>
                <c:pt idx="30">
                  <c:v>9</c:v>
                </c:pt>
                <c:pt idx="31">
                  <c:v>7.5</c:v>
                </c:pt>
                <c:pt idx="32">
                  <c:v>7</c:v>
                </c:pt>
                <c:pt idx="33">
                  <c:v>6.5</c:v>
                </c:pt>
                <c:pt idx="34">
                  <c:v>9.5</c:v>
                </c:pt>
                <c:pt idx="35">
                  <c:v>7.5</c:v>
                </c:pt>
                <c:pt idx="36">
                  <c:v>9</c:v>
                </c:pt>
                <c:pt idx="37">
                  <c:v>6.5</c:v>
                </c:pt>
                <c:pt idx="38">
                  <c:v>7</c:v>
                </c:pt>
                <c:pt idx="39">
                  <c:v>9.5</c:v>
                </c:pt>
                <c:pt idx="40">
                  <c:v>9.5</c:v>
                </c:pt>
                <c:pt idx="41">
                  <c:v>10</c:v>
                </c:pt>
                <c:pt idx="42">
                  <c:v>5.5</c:v>
                </c:pt>
                <c:pt idx="43">
                  <c:v>7.5</c:v>
                </c:pt>
                <c:pt idx="44">
                  <c:v>6</c:v>
                </c:pt>
                <c:pt idx="45">
                  <c:v>4.5</c:v>
                </c:pt>
                <c:pt idx="46">
                  <c:v>6</c:v>
                </c:pt>
                <c:pt idx="47">
                  <c:v>7.75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ДОП'!$F$10:$F$113</c:f>
              <c:numCache>
                <c:formatCode>0</c:formatCode>
                <c:ptCount val="48"/>
                <c:pt idx="0">
                  <c:v>10</c:v>
                </c:pt>
                <c:pt idx="1">
                  <c:v>6.5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9.5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10</c:v>
                </c:pt>
                <c:pt idx="18">
                  <c:v>3.5</c:v>
                </c:pt>
                <c:pt idx="19">
                  <c:v>8</c:v>
                </c:pt>
                <c:pt idx="20">
                  <c:v>10</c:v>
                </c:pt>
                <c:pt idx="21">
                  <c:v>7.5</c:v>
                </c:pt>
                <c:pt idx="22">
                  <c:v>10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7.5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7.5</c:v>
                </c:pt>
                <c:pt idx="38">
                  <c:v>7.5</c:v>
                </c:pt>
                <c:pt idx="39">
                  <c:v>8</c:v>
                </c:pt>
                <c:pt idx="40">
                  <c:v>7.5</c:v>
                </c:pt>
                <c:pt idx="41">
                  <c:v>10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4.5</c:v>
                </c:pt>
                <c:pt idx="46">
                  <c:v>5.5</c:v>
                </c:pt>
                <c:pt idx="47">
                  <c:v>9.25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ДОП'!$G$10:$G$113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2</c:v>
                </c:pt>
                <c:pt idx="13">
                  <c:v>10</c:v>
                </c:pt>
                <c:pt idx="14">
                  <c:v>6</c:v>
                </c:pt>
                <c:pt idx="15">
                  <c:v>10</c:v>
                </c:pt>
                <c:pt idx="16">
                  <c:v>6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2</c:v>
                </c:pt>
                <c:pt idx="22">
                  <c:v>6</c:v>
                </c:pt>
                <c:pt idx="23">
                  <c:v>10</c:v>
                </c:pt>
                <c:pt idx="24">
                  <c:v>10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2</c:v>
                </c:pt>
                <c:pt idx="29">
                  <c:v>10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6</c:v>
                </c:pt>
                <c:pt idx="38">
                  <c:v>9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10</c:v>
                </c:pt>
                <c:pt idx="43">
                  <c:v>2</c:v>
                </c:pt>
                <c:pt idx="44">
                  <c:v>1</c:v>
                </c:pt>
                <c:pt idx="45">
                  <c:v>6</c:v>
                </c:pt>
                <c:pt idx="46">
                  <c:v>1</c:v>
                </c:pt>
                <c:pt idx="47">
                  <c:v>4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ДОП'!$H$10:$H$113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10</c:v>
                </c:pt>
                <c:pt idx="18">
                  <c:v>7</c:v>
                </c:pt>
                <c:pt idx="19">
                  <c:v>10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6</c:v>
                </c:pt>
                <c:pt idx="24">
                  <c:v>10</c:v>
                </c:pt>
                <c:pt idx="25">
                  <c:v>6</c:v>
                </c:pt>
                <c:pt idx="26">
                  <c:v>3</c:v>
                </c:pt>
                <c:pt idx="27">
                  <c:v>10</c:v>
                </c:pt>
                <c:pt idx="28">
                  <c:v>6</c:v>
                </c:pt>
                <c:pt idx="29">
                  <c:v>10</c:v>
                </c:pt>
                <c:pt idx="30">
                  <c:v>6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10</c:v>
                </c:pt>
                <c:pt idx="35">
                  <c:v>10</c:v>
                </c:pt>
                <c:pt idx="36">
                  <c:v>3</c:v>
                </c:pt>
                <c:pt idx="37">
                  <c:v>10</c:v>
                </c:pt>
                <c:pt idx="38">
                  <c:v>10</c:v>
                </c:pt>
                <c:pt idx="39">
                  <c:v>6</c:v>
                </c:pt>
                <c:pt idx="40">
                  <c:v>6</c:v>
                </c:pt>
                <c:pt idx="41">
                  <c:v>0</c:v>
                </c:pt>
                <c:pt idx="42">
                  <c:v>10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ДОП'!$I$10:$I$113</c:f>
              <c:numCache>
                <c:formatCode>0</c:formatCode>
                <c:ptCount val="48"/>
                <c:pt idx="0">
                  <c:v>63</c:v>
                </c:pt>
                <c:pt idx="1">
                  <c:v>59</c:v>
                </c:pt>
                <c:pt idx="2">
                  <c:v>57</c:v>
                </c:pt>
                <c:pt idx="3">
                  <c:v>52</c:v>
                </c:pt>
                <c:pt idx="4">
                  <c:v>61</c:v>
                </c:pt>
                <c:pt idx="5">
                  <c:v>57</c:v>
                </c:pt>
                <c:pt idx="6">
                  <c:v>52</c:v>
                </c:pt>
                <c:pt idx="7">
                  <c:v>56</c:v>
                </c:pt>
                <c:pt idx="8">
                  <c:v>48</c:v>
                </c:pt>
                <c:pt idx="9">
                  <c:v>48</c:v>
                </c:pt>
                <c:pt idx="10">
                  <c:v>59</c:v>
                </c:pt>
                <c:pt idx="11">
                  <c:v>58</c:v>
                </c:pt>
                <c:pt idx="12">
                  <c:v>59</c:v>
                </c:pt>
                <c:pt idx="13">
                  <c:v>56</c:v>
                </c:pt>
                <c:pt idx="14">
                  <c:v>52</c:v>
                </c:pt>
                <c:pt idx="15">
                  <c:v>51</c:v>
                </c:pt>
                <c:pt idx="16">
                  <c:v>60</c:v>
                </c:pt>
                <c:pt idx="17">
                  <c:v>44</c:v>
                </c:pt>
                <c:pt idx="18">
                  <c:v>58</c:v>
                </c:pt>
                <c:pt idx="19">
                  <c:v>48</c:v>
                </c:pt>
                <c:pt idx="20">
                  <c:v>54</c:v>
                </c:pt>
                <c:pt idx="21">
                  <c:v>60</c:v>
                </c:pt>
                <c:pt idx="22">
                  <c:v>56</c:v>
                </c:pt>
                <c:pt idx="23">
                  <c:v>48</c:v>
                </c:pt>
                <c:pt idx="24">
                  <c:v>46</c:v>
                </c:pt>
                <c:pt idx="25">
                  <c:v>57</c:v>
                </c:pt>
                <c:pt idx="26">
                  <c:v>55</c:v>
                </c:pt>
                <c:pt idx="27">
                  <c:v>46</c:v>
                </c:pt>
                <c:pt idx="28">
                  <c:v>58</c:v>
                </c:pt>
                <c:pt idx="29">
                  <c:v>45</c:v>
                </c:pt>
                <c:pt idx="30">
                  <c:v>50</c:v>
                </c:pt>
                <c:pt idx="31">
                  <c:v>46</c:v>
                </c:pt>
                <c:pt idx="32">
                  <c:v>42</c:v>
                </c:pt>
                <c:pt idx="33">
                  <c:v>55</c:v>
                </c:pt>
                <c:pt idx="34">
                  <c:v>36</c:v>
                </c:pt>
                <c:pt idx="35">
                  <c:v>40</c:v>
                </c:pt>
                <c:pt idx="36">
                  <c:v>43</c:v>
                </c:pt>
                <c:pt idx="37">
                  <c:v>41</c:v>
                </c:pt>
                <c:pt idx="38">
                  <c:v>36</c:v>
                </c:pt>
                <c:pt idx="39">
                  <c:v>46</c:v>
                </c:pt>
                <c:pt idx="40">
                  <c:v>42</c:v>
                </c:pt>
                <c:pt idx="41">
                  <c:v>37</c:v>
                </c:pt>
                <c:pt idx="42">
                  <c:v>39</c:v>
                </c:pt>
                <c:pt idx="43">
                  <c:v>47</c:v>
                </c:pt>
                <c:pt idx="44">
                  <c:v>45</c:v>
                </c:pt>
                <c:pt idx="45">
                  <c:v>37</c:v>
                </c:pt>
                <c:pt idx="46">
                  <c:v>48</c:v>
                </c:pt>
                <c:pt idx="47">
                  <c:v>50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ДОП'!$J$10:$J$113</c:f>
              <c:numCache>
                <c:formatCode>0</c:formatCode>
                <c:ptCount val="48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10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10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4</c:v>
                </c:pt>
                <c:pt idx="47">
                  <c:v>10</c:v>
                </c:pt>
              </c:numCache>
            </c:numRef>
          </c:val>
        </c:ser>
        <c:ser>
          <c:idx val="7"/>
          <c:order val="7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ДОП'!$K$10:$K$113</c:f>
              <c:numCache>
                <c:formatCode>0</c:formatCode>
                <c:ptCount val="48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  <c:pt idx="21">
                  <c:v>10</c:v>
                </c:pt>
                <c:pt idx="22">
                  <c:v>6</c:v>
                </c:pt>
                <c:pt idx="23">
                  <c:v>10</c:v>
                </c:pt>
                <c:pt idx="24">
                  <c:v>6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8</c:v>
                </c:pt>
                <c:pt idx="40">
                  <c:v>8</c:v>
                </c:pt>
                <c:pt idx="41">
                  <c:v>4</c:v>
                </c:pt>
                <c:pt idx="42">
                  <c:v>8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</c:numCache>
            </c:numRef>
          </c:val>
        </c:ser>
        <c:ser>
          <c:idx val="8"/>
          <c:order val="8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ДОП'!$L$10:$L$113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6</c:v>
                </c:pt>
                <c:pt idx="25">
                  <c:v>10</c:v>
                </c:pt>
                <c:pt idx="26">
                  <c:v>8</c:v>
                </c:pt>
                <c:pt idx="27">
                  <c:v>4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8</c:v>
                </c:pt>
                <c:pt idx="32">
                  <c:v>2</c:v>
                </c:pt>
                <c:pt idx="33">
                  <c:v>10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0</c:v>
                </c:pt>
                <c:pt idx="43">
                  <c:v>10</c:v>
                </c:pt>
                <c:pt idx="44">
                  <c:v>10</c:v>
                </c:pt>
                <c:pt idx="45">
                  <c:v>2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ser>
          <c:idx val="9"/>
          <c:order val="9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ДОП'!$M$10:$M$113</c:f>
              <c:numCache>
                <c:formatCode>0</c:formatCode>
                <c:ptCount val="48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3</c:v>
                </c:pt>
                <c:pt idx="38">
                  <c:v>3</c:v>
                </c:pt>
                <c:pt idx="39">
                  <c:v>8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8</c:v>
                </c:pt>
                <c:pt idx="44">
                  <c:v>3</c:v>
                </c:pt>
                <c:pt idx="45">
                  <c:v>8</c:v>
                </c:pt>
                <c:pt idx="46">
                  <c:v>10</c:v>
                </c:pt>
                <c:pt idx="47">
                  <c:v>8</c:v>
                </c:pt>
              </c:numCache>
            </c:numRef>
          </c:val>
        </c:ser>
        <c:ser>
          <c:idx val="10"/>
          <c:order val="10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ДОП'!$N$10:$N$113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0</c:v>
                </c:pt>
                <c:pt idx="36">
                  <c:v>5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5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5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ser>
          <c:idx val="11"/>
          <c:order val="11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ДОП'!$O$10:$O$113</c:f>
              <c:numCache>
                <c:formatCode>0</c:formatCode>
                <c:ptCount val="48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2</c:v>
                </c:pt>
                <c:pt idx="9">
                  <c:v>6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2</c:v>
                </c:pt>
                <c:pt idx="25">
                  <c:v>6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6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0</c:v>
                </c:pt>
                <c:pt idx="35">
                  <c:v>6</c:v>
                </c:pt>
                <c:pt idx="36">
                  <c:v>2</c:v>
                </c:pt>
                <c:pt idx="37">
                  <c:v>2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</c:numCache>
            </c:numRef>
          </c:val>
        </c:ser>
        <c:ser>
          <c:idx val="12"/>
          <c:order val="12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ДОП'!$P$10:$P$113</c:f>
              <c:numCache>
                <c:formatCode>0</c:formatCode>
                <c:ptCount val="48"/>
                <c:pt idx="0">
                  <c:v>7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3"/>
          <c:order val="13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ДОП'!$Q$10:$Q$113</c:f>
              <c:numCache>
                <c:formatCode>0</c:formatCode>
                <c:ptCount val="48"/>
                <c:pt idx="0">
                  <c:v>20</c:v>
                </c:pt>
                <c:pt idx="1">
                  <c:v>20</c:v>
                </c:pt>
                <c:pt idx="2">
                  <c:v>18.329999999999998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19.64</c:v>
                </c:pt>
                <c:pt idx="24">
                  <c:v>18.760000000000002</c:v>
                </c:pt>
                <c:pt idx="25">
                  <c:v>20</c:v>
                </c:pt>
                <c:pt idx="26">
                  <c:v>20</c:v>
                </c:pt>
                <c:pt idx="27">
                  <c:v>18.57</c:v>
                </c:pt>
                <c:pt idx="28">
                  <c:v>20</c:v>
                </c:pt>
                <c:pt idx="29">
                  <c:v>19.32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</c:numCache>
            </c:numRef>
          </c:val>
        </c:ser>
        <c:ser>
          <c:idx val="14"/>
          <c:order val="14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ДОП'!$R$10:$R$113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8.33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9.3800000000000008</c:v>
                </c:pt>
                <c:pt idx="25">
                  <c:v>10</c:v>
                </c:pt>
                <c:pt idx="26">
                  <c:v>10</c:v>
                </c:pt>
                <c:pt idx="27">
                  <c:v>8.57</c:v>
                </c:pt>
                <c:pt idx="28">
                  <c:v>10</c:v>
                </c:pt>
                <c:pt idx="29">
                  <c:v>9.66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ser>
          <c:idx val="15"/>
          <c:order val="15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ДОП'!$S$10:$S$113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9.64</c:v>
                </c:pt>
                <c:pt idx="24">
                  <c:v>9.3800000000000008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9.66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ser>
          <c:idx val="16"/>
          <c:order val="16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ДОП'!$T$10:$T$113</c:f>
              <c:numCache>
                <c:formatCode>0</c:formatCode>
                <c:ptCount val="48"/>
                <c:pt idx="0">
                  <c:v>28.279999999999998</c:v>
                </c:pt>
                <c:pt idx="1">
                  <c:v>30</c:v>
                </c:pt>
                <c:pt idx="2">
                  <c:v>28.33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29.07</c:v>
                </c:pt>
                <c:pt idx="7">
                  <c:v>24.39</c:v>
                </c:pt>
                <c:pt idx="8">
                  <c:v>30</c:v>
                </c:pt>
                <c:pt idx="9">
                  <c:v>30</c:v>
                </c:pt>
                <c:pt idx="10">
                  <c:v>28.799999999999997</c:v>
                </c:pt>
                <c:pt idx="11">
                  <c:v>28.18</c:v>
                </c:pt>
                <c:pt idx="12">
                  <c:v>30</c:v>
                </c:pt>
                <c:pt idx="13">
                  <c:v>26.67</c:v>
                </c:pt>
                <c:pt idx="14">
                  <c:v>28.93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25.380000000000003</c:v>
                </c:pt>
                <c:pt idx="19">
                  <c:v>30</c:v>
                </c:pt>
                <c:pt idx="20">
                  <c:v>28.520000000000003</c:v>
                </c:pt>
                <c:pt idx="21">
                  <c:v>28.4</c:v>
                </c:pt>
                <c:pt idx="22">
                  <c:v>29.68</c:v>
                </c:pt>
                <c:pt idx="23">
                  <c:v>30</c:v>
                </c:pt>
                <c:pt idx="24">
                  <c:v>28.75</c:v>
                </c:pt>
                <c:pt idx="25">
                  <c:v>25</c:v>
                </c:pt>
                <c:pt idx="26">
                  <c:v>30</c:v>
                </c:pt>
                <c:pt idx="27">
                  <c:v>25.71</c:v>
                </c:pt>
                <c:pt idx="28">
                  <c:v>24.54</c:v>
                </c:pt>
                <c:pt idx="29">
                  <c:v>24.83</c:v>
                </c:pt>
                <c:pt idx="30">
                  <c:v>30</c:v>
                </c:pt>
                <c:pt idx="31">
                  <c:v>24.990000000000002</c:v>
                </c:pt>
                <c:pt idx="32">
                  <c:v>30</c:v>
                </c:pt>
                <c:pt idx="33">
                  <c:v>28</c:v>
                </c:pt>
                <c:pt idx="34">
                  <c:v>29.64</c:v>
                </c:pt>
                <c:pt idx="35">
                  <c:v>27.509999999999998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27.25</c:v>
                </c:pt>
                <c:pt idx="40">
                  <c:v>30</c:v>
                </c:pt>
                <c:pt idx="41">
                  <c:v>29.71</c:v>
                </c:pt>
                <c:pt idx="42">
                  <c:v>24.09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23.33</c:v>
                </c:pt>
                <c:pt idx="47">
                  <c:v>27.27</c:v>
                </c:pt>
              </c:numCache>
            </c:numRef>
          </c:val>
        </c:ser>
        <c:ser>
          <c:idx val="17"/>
          <c:order val="17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ДОП'!$U$10:$U$113</c:f>
              <c:numCache>
                <c:formatCode>0</c:formatCode>
                <c:ptCount val="48"/>
                <c:pt idx="0">
                  <c:v>8.6199999999999992</c:v>
                </c:pt>
                <c:pt idx="1">
                  <c:v>10</c:v>
                </c:pt>
                <c:pt idx="2">
                  <c:v>8.33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9.69</c:v>
                </c:pt>
                <c:pt idx="7">
                  <c:v>8.1300000000000008</c:v>
                </c:pt>
                <c:pt idx="8">
                  <c:v>10</c:v>
                </c:pt>
                <c:pt idx="9">
                  <c:v>10</c:v>
                </c:pt>
                <c:pt idx="10">
                  <c:v>9.6</c:v>
                </c:pt>
                <c:pt idx="11">
                  <c:v>8.18</c:v>
                </c:pt>
                <c:pt idx="12">
                  <c:v>10</c:v>
                </c:pt>
                <c:pt idx="13">
                  <c:v>8.89</c:v>
                </c:pt>
                <c:pt idx="14">
                  <c:v>8.93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8.4600000000000009</c:v>
                </c:pt>
                <c:pt idx="19">
                  <c:v>10</c:v>
                </c:pt>
                <c:pt idx="20">
                  <c:v>9.26</c:v>
                </c:pt>
                <c:pt idx="21">
                  <c:v>8.4</c:v>
                </c:pt>
                <c:pt idx="22">
                  <c:v>10</c:v>
                </c:pt>
                <c:pt idx="23">
                  <c:v>10</c:v>
                </c:pt>
                <c:pt idx="24">
                  <c:v>8.75</c:v>
                </c:pt>
                <c:pt idx="25">
                  <c:v>5</c:v>
                </c:pt>
                <c:pt idx="26">
                  <c:v>10</c:v>
                </c:pt>
                <c:pt idx="27">
                  <c:v>7.14</c:v>
                </c:pt>
                <c:pt idx="28">
                  <c:v>8.18</c:v>
                </c:pt>
                <c:pt idx="29">
                  <c:v>5.17</c:v>
                </c:pt>
                <c:pt idx="30">
                  <c:v>10</c:v>
                </c:pt>
                <c:pt idx="31">
                  <c:v>6.11</c:v>
                </c:pt>
                <c:pt idx="32">
                  <c:v>10</c:v>
                </c:pt>
                <c:pt idx="33">
                  <c:v>8</c:v>
                </c:pt>
                <c:pt idx="34">
                  <c:v>10</c:v>
                </c:pt>
                <c:pt idx="35">
                  <c:v>9.17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7.93</c:v>
                </c:pt>
                <c:pt idx="40">
                  <c:v>10</c:v>
                </c:pt>
                <c:pt idx="41">
                  <c:v>10</c:v>
                </c:pt>
                <c:pt idx="42">
                  <c:v>4.09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3.33</c:v>
                </c:pt>
                <c:pt idx="47">
                  <c:v>9.09</c:v>
                </c:pt>
              </c:numCache>
            </c:numRef>
          </c:val>
        </c:ser>
        <c:ser>
          <c:idx val="18"/>
          <c:order val="18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ДОП'!$V$10:$V$113</c:f>
              <c:numCache>
                <c:formatCode>0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9.69</c:v>
                </c:pt>
                <c:pt idx="7">
                  <c:v>8.1300000000000008</c:v>
                </c:pt>
                <c:pt idx="8">
                  <c:v>10</c:v>
                </c:pt>
                <c:pt idx="9">
                  <c:v>10</c:v>
                </c:pt>
                <c:pt idx="10">
                  <c:v>9.6</c:v>
                </c:pt>
                <c:pt idx="11">
                  <c:v>10</c:v>
                </c:pt>
                <c:pt idx="12">
                  <c:v>10</c:v>
                </c:pt>
                <c:pt idx="13">
                  <c:v>8.89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8.4600000000000009</c:v>
                </c:pt>
                <c:pt idx="19">
                  <c:v>10</c:v>
                </c:pt>
                <c:pt idx="20">
                  <c:v>9.6300000000000008</c:v>
                </c:pt>
                <c:pt idx="21">
                  <c:v>10</c:v>
                </c:pt>
                <c:pt idx="22">
                  <c:v>9.68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8.57</c:v>
                </c:pt>
                <c:pt idx="28">
                  <c:v>8.18</c:v>
                </c:pt>
                <c:pt idx="29">
                  <c:v>9.66</c:v>
                </c:pt>
                <c:pt idx="30">
                  <c:v>10</c:v>
                </c:pt>
                <c:pt idx="31">
                  <c:v>9.44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9.17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9.66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9.09</c:v>
                </c:pt>
              </c:numCache>
            </c:numRef>
          </c:val>
        </c:ser>
        <c:ser>
          <c:idx val="19"/>
          <c:order val="19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ДОП'!$W$10:$W$113</c:f>
              <c:numCache>
                <c:formatCode>0</c:formatCode>
                <c:ptCount val="48"/>
                <c:pt idx="0">
                  <c:v>9.66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9.69</c:v>
                </c:pt>
                <c:pt idx="7">
                  <c:v>8.1300000000000008</c:v>
                </c:pt>
                <c:pt idx="8">
                  <c:v>10</c:v>
                </c:pt>
                <c:pt idx="9">
                  <c:v>10</c:v>
                </c:pt>
                <c:pt idx="10">
                  <c:v>9.6</c:v>
                </c:pt>
                <c:pt idx="11">
                  <c:v>10</c:v>
                </c:pt>
                <c:pt idx="12">
                  <c:v>10</c:v>
                </c:pt>
                <c:pt idx="13">
                  <c:v>8.89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8.4600000000000009</c:v>
                </c:pt>
                <c:pt idx="19">
                  <c:v>10</c:v>
                </c:pt>
                <c:pt idx="20">
                  <c:v>9.6300000000000008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8.18</c:v>
                </c:pt>
                <c:pt idx="29">
                  <c:v>10</c:v>
                </c:pt>
                <c:pt idx="30">
                  <c:v>10</c:v>
                </c:pt>
                <c:pt idx="31">
                  <c:v>9.44</c:v>
                </c:pt>
                <c:pt idx="32">
                  <c:v>10</c:v>
                </c:pt>
                <c:pt idx="33">
                  <c:v>10</c:v>
                </c:pt>
                <c:pt idx="34">
                  <c:v>9.64</c:v>
                </c:pt>
                <c:pt idx="35">
                  <c:v>9.17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9.66</c:v>
                </c:pt>
                <c:pt idx="40">
                  <c:v>10</c:v>
                </c:pt>
                <c:pt idx="41">
                  <c:v>9.7100000000000009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9.09</c:v>
                </c:pt>
              </c:numCache>
            </c:numRef>
          </c:val>
        </c:ser>
        <c:ser>
          <c:idx val="20"/>
          <c:order val="20"/>
          <c:invertIfNegative val="0"/>
          <c:cat>
            <c:multiLvlStrRef>
              <c:f>'ОО ДОП'!$A$10:$C$113</c:f>
              <c:multiLvlStrCache>
                <c:ptCount val="48"/>
                <c:lvl>
                  <c:pt idx="0">
                    <c:v>3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13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16</c:v>
                  </c:pt>
                  <c:pt idx="15">
                    <c:v>16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18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20</c:v>
                  </c:pt>
                  <c:pt idx="25">
                    <c:v>20</c:v>
                  </c:pt>
                  <c:pt idx="26">
                    <c:v>20</c:v>
                  </c:pt>
                  <c:pt idx="27">
                    <c:v>21</c:v>
                  </c:pt>
                  <c:pt idx="28">
                    <c:v>21</c:v>
                  </c:pt>
                  <c:pt idx="29">
                    <c:v>22</c:v>
                  </c:pt>
                  <c:pt idx="30">
                    <c:v>22</c:v>
                  </c:pt>
                  <c:pt idx="31">
                    <c:v>23</c:v>
                  </c:pt>
                  <c:pt idx="32">
                    <c:v>23</c:v>
                  </c:pt>
                  <c:pt idx="33">
                    <c:v>23</c:v>
                  </c:pt>
                  <c:pt idx="34">
                    <c:v>26</c:v>
                  </c:pt>
                  <c:pt idx="35">
                    <c:v>26</c:v>
                  </c:pt>
                  <c:pt idx="36">
                    <c:v>26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32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35</c:v>
                  </c:pt>
                  <c:pt idx="44">
                    <c:v>37</c:v>
                  </c:pt>
                  <c:pt idx="45">
                    <c:v>38</c:v>
                  </c:pt>
                  <c:pt idx="46">
                    <c:v>39</c:v>
                  </c:pt>
                  <c:pt idx="47">
                    <c:v>48</c:v>
                  </c:pt>
                </c:lvl>
                <c:lvl>
                  <c:pt idx="0">
                    <c:v>Городской округ "Город Калининград"</c:v>
                  </c:pt>
                  <c:pt idx="1">
                    <c:v>Городской округ "Город Калининград"</c:v>
                  </c:pt>
                  <c:pt idx="2">
                    <c:v>Городской округ "Город Калининград"</c:v>
                  </c:pt>
                  <c:pt idx="3">
                    <c:v>Городской округ "Город Калининград"</c:v>
                  </c:pt>
                  <c:pt idx="4">
                    <c:v>Озёрский городской округ</c:v>
                  </c:pt>
                  <c:pt idx="5">
                    <c:v>Светловский городской округ</c:v>
                  </c:pt>
                  <c:pt idx="6">
                    <c:v>Гусевский городской округ</c:v>
                  </c:pt>
                  <c:pt idx="7">
                    <c:v>Городской округ "Город Калининград"</c:v>
                  </c:pt>
                  <c:pt idx="8">
                    <c:v>Краснознаменский городской округ</c:v>
                  </c:pt>
                  <c:pt idx="9">
                    <c:v>Советский городской округ</c:v>
                  </c:pt>
                  <c:pt idx="10">
                    <c:v>Янтарный городской округ</c:v>
                  </c:pt>
                  <c:pt idx="11">
                    <c:v>Нестеровский район</c:v>
                  </c:pt>
                  <c:pt idx="12">
                    <c:v>Городской округ "Город Калининград"</c:v>
                  </c:pt>
                  <c:pt idx="13">
                    <c:v>Мамоновский городской округ</c:v>
                  </c:pt>
                  <c:pt idx="14">
                    <c:v>Пионерский городской округ</c:v>
                  </c:pt>
                  <c:pt idx="15">
                    <c:v>Черняховский городской округ</c:v>
                  </c:pt>
                  <c:pt idx="16">
                    <c:v>Гусевский городской округ</c:v>
                  </c:pt>
                  <c:pt idx="17">
                    <c:v>Гурьевский городской округ</c:v>
                  </c:pt>
                  <c:pt idx="18">
                    <c:v>Светлогорский район</c:v>
                  </c:pt>
                  <c:pt idx="19">
                    <c:v>Гурьевский городской округ</c:v>
                  </c:pt>
                  <c:pt idx="20">
                    <c:v>Зеленоградский городской округ</c:v>
                  </c:pt>
                  <c:pt idx="21">
                    <c:v>Городской округ "Город Калининград"</c:v>
                  </c:pt>
                  <c:pt idx="22">
                    <c:v>Краснознаменский городской округ</c:v>
                  </c:pt>
                  <c:pt idx="23">
                    <c:v>Багратионовский муниципальный район</c:v>
                  </c:pt>
                  <c:pt idx="24">
                    <c:v>Гурьевский городской округ</c:v>
                  </c:pt>
                  <c:pt idx="25">
                    <c:v>Балтийский муниципальный район</c:v>
                  </c:pt>
                  <c:pt idx="26">
                    <c:v>Городской округ "Город Калининград"</c:v>
                  </c:pt>
                  <c:pt idx="27">
                    <c:v>Неманский муниципальный район</c:v>
                  </c:pt>
                  <c:pt idx="28">
                    <c:v>Городской округ "Город Калининград"</c:v>
                  </c:pt>
                  <c:pt idx="29">
                    <c:v>Гвардейский городской округ</c:v>
                  </c:pt>
                  <c:pt idx="30">
                    <c:v>Балтийский муниципальный район</c:v>
                  </c:pt>
                  <c:pt idx="31">
                    <c:v>Багратионовский муниципальный район</c:v>
                  </c:pt>
                  <c:pt idx="32">
                    <c:v>Ладушкинский городской округ</c:v>
                  </c:pt>
                  <c:pt idx="33">
                    <c:v>Правдинский городской округ</c:v>
                  </c:pt>
                  <c:pt idx="34">
                    <c:v>Советский городской округ</c:v>
                  </c:pt>
                  <c:pt idx="35">
                    <c:v>Черняховский городской округ</c:v>
                  </c:pt>
                  <c:pt idx="36">
                    <c:v>Славский городской округ</c:v>
                  </c:pt>
                  <c:pt idx="37">
                    <c:v>Светловский городской округ</c:v>
                  </c:pt>
                  <c:pt idx="38">
                    <c:v>Славский городской округ</c:v>
                  </c:pt>
                  <c:pt idx="39">
                    <c:v>Полесский муниципальный район</c:v>
                  </c:pt>
                  <c:pt idx="40">
                    <c:v>Славский городской округ</c:v>
                  </c:pt>
                  <c:pt idx="41">
                    <c:v>Нестеровский район</c:v>
                  </c:pt>
                  <c:pt idx="42">
                    <c:v>Полесский муниципальный район</c:v>
                  </c:pt>
                  <c:pt idx="43">
                    <c:v>Правдинский городской округ</c:v>
                  </c:pt>
                  <c:pt idx="44">
                    <c:v>Гурьевский городской округ</c:v>
                  </c:pt>
                  <c:pt idx="45">
                    <c:v>Славский городской округ</c:v>
                  </c:pt>
                  <c:pt idx="46">
                    <c:v>Мамоновский городской округ</c:v>
                  </c:pt>
                  <c:pt idx="47">
                    <c:v>Городской округ "Город Калининград"</c:v>
                  </c:pt>
                </c:lvl>
                <c:lvl>
                  <c:pt idx="0">
                    <c:v>МАУ ДО г.КАЛИНИНГРАДА ДВОРЕЦ ТВОРЧЕСТВА ДЕТЕЙ И МОЛОДЕЖИ</c:v>
                  </c:pt>
                  <c:pt idx="1">
                    <c:v>МАУ ДО г. КАЛИНИНГРАДА ДХШ</c:v>
                  </c:pt>
                  <c:pt idx="2">
                    <c:v>МАУ ДО г. КАЛИНИНГРАДА "ДШИ "ГАРМОНИЯ"</c:v>
                  </c:pt>
                  <c:pt idx="3">
                    <c:v>МАУ ДО г. КАЛИНИНГРАДА "ДШИ им. П.И.ЧАЙКОВСКОГО"</c:v>
                  </c:pt>
                  <c:pt idx="4">
                    <c:v>МБУ ДО "ЦЕНТР РАЗВИТИЯ ТВОРЧЕСТВА ДЕТЕЙ И ЮНОШЕСТВА г. ОЗЕРСКА" КАЛИНИНГРАДСКОЙ ОБЛ.</c:v>
                  </c:pt>
                  <c:pt idx="5">
                    <c:v>МАУ ДО МО "СВЕТЛОВСКИЙ ГО" "ДШИ г. СВЕТЛОГО"</c:v>
                  </c:pt>
                  <c:pt idx="6">
                    <c:v>МАУ ДО "ДЮЦ"</c:v>
                  </c:pt>
                  <c:pt idx="7">
                    <c:v>МАУ ДО ГО "ГОРОД КАЛИНИНГРАД" "ДШИ им.Ф. ШОПЕНА"</c:v>
                  </c:pt>
                  <c:pt idx="8">
                    <c:v>МБУ ДО "КРАСНОЗНАМЕНСКАЯ ДШИ"</c:v>
                  </c:pt>
                  <c:pt idx="9">
                    <c:v>МБУ ДО"ДШИ" г. СОВЕТСКА</c:v>
                  </c:pt>
                  <c:pt idx="10">
                    <c:v>МБУ ДО "ДШИ" ЯНТАРНОГО ГО</c:v>
                  </c:pt>
                  <c:pt idx="11">
                    <c:v>МАУ ДОД "ДДТ" г.НЕСТЕРОВА</c:v>
                  </c:pt>
                  <c:pt idx="12">
                    <c:v>МАУ ДО г. КАЛИНИНГРАДА "ДМШ им. ГЛИНКИ М.И."</c:v>
                  </c:pt>
                  <c:pt idx="13">
                    <c:v>МБУ ДО ДДТ г.МАМОНОВО</c:v>
                  </c:pt>
                  <c:pt idx="14">
                    <c:v>МБУ ДО "ДШИ" ПИОНЕРСКОГО ГО</c:v>
                  </c:pt>
                  <c:pt idx="15">
                    <c:v>МАУ ДО "ЧЕРНЯХОВСКАЯ ХУДОЖЕСТВЕННАЯ ШКОЛА им. МАРИИ ТЕНИШЕВОЙ"</c:v>
                  </c:pt>
                  <c:pt idx="16">
                    <c:v>МАУ ДО "ГУСЕВСКАЯ ДШИВ"</c:v>
                  </c:pt>
                  <c:pt idx="17">
                    <c:v>МБУ ДО "ДШИ им. А. КАРАМАНОВА"</c:v>
                  </c:pt>
                  <c:pt idx="18">
                    <c:v>МБУ ДО "ДШИ им.  ГРЕЧАНИНОВА А.Т." г. СВЕТЛОГОРСКА</c:v>
                  </c:pt>
                  <c:pt idx="19">
                    <c:v>МБУ ДО "ДШИ" им. Д.Б.КАБАЛЕВСКОГО п.ХРАБРОВО</c:v>
                  </c:pt>
                  <c:pt idx="20">
                    <c:v>МАУ ДО "ДШИ г. ЗЕЛЕНОГРАДСКА"</c:v>
                  </c:pt>
                  <c:pt idx="21">
                    <c:v>МАУ ДО г. КАЛИНИНГРАДА ДМШ "ЛИРА"</c:v>
                  </c:pt>
                  <c:pt idx="22">
                    <c:v>МБУ ДО "КРАСНОЗНАМЕНСКИЙ ДОМ ДЕТСТВА И ЮНОШЕСТВА"</c:v>
                  </c:pt>
                  <c:pt idx="23">
                    <c:v>МБУ ДО "ДШИ г.БАГРАТИОНОВСКА"</c:v>
                  </c:pt>
                  <c:pt idx="24">
                    <c:v>МБУ ДО "ДШИ им. ИСААКА И МАКСИМА ДУНАЕВСКИХ"</c:v>
                  </c:pt>
                  <c:pt idx="25">
                    <c:v>МБУ ДО БАЛТИЙСКОГО МР "ДШИ им. ИОГАННА СЕБАСТЬЯНА БАХА"</c:v>
                  </c:pt>
                  <c:pt idx="26">
                    <c:v>МАУ ДО г.КАЛИНИНГРАДА "ДМШ им. Э.Т.А. ГОФМАНА"</c:v>
                  </c:pt>
                  <c:pt idx="27">
                    <c:v>МБУ ДО"НЕМАНСКАЯ ДШИ"</c:v>
                  </c:pt>
                  <c:pt idx="28">
                    <c:v>МАУ ДО ГО "ГОРОД КАЛИНИНГРАД" "ДМШ им. Д.Д. ШОСТАКОВИЧА"</c:v>
                  </c:pt>
                  <c:pt idx="29">
                    <c:v>МБУ ДО ДМШ им. ТАРИВЕРДИЕВА МИКАЭЛА ЛЕОНОВИЧА г.. ГВАРДЕЙСКА МО "ГВАРДЕЙСКИЙ ГО"</c:v>
                  </c:pt>
                  <c:pt idx="30">
                    <c:v>МБУ ДО "ДШИ г. ПРИМОРСКА"</c:v>
                  </c:pt>
                  <c:pt idx="31">
                    <c:v>МБУ ДО ДШИ п. ЮЖНЫЙ</c:v>
                  </c:pt>
                  <c:pt idx="32">
                    <c:v>"ДШИ" МО "ЛАДУШКИНСКИЙ ГО"</c:v>
                  </c:pt>
                  <c:pt idx="33">
                    <c:v>МБУ ДО "ДШИ г.ПРАВДИНСКА"</c:v>
                  </c:pt>
                  <c:pt idx="34">
                    <c:v>МБУ ДО "ЦЕНТР РАЗВИТИЯ ТВОРЧЕСТВА"</c:v>
                  </c:pt>
                  <c:pt idx="35">
                    <c:v>МАУ ДО "ЧЕРНЯХОВСКАЯ ДМШ"</c:v>
                  </c:pt>
                  <c:pt idx="36">
                    <c:v>МБУ ДО ДДТ "РАДУГА"</c:v>
                  </c:pt>
                  <c:pt idx="37">
                    <c:v>МАУ ДО МО  "СВЕТЛОВСКИЙ ГО" "ДШИ п. ЛЮБЛИНО"</c:v>
                  </c:pt>
                  <c:pt idx="38">
                    <c:v>МБУ ДО "СЛАВСКАЯ ДМШ"</c:v>
                  </c:pt>
                  <c:pt idx="39">
                    <c:v>МБУ ДО "ПОЛЕССКАЯ ДМШ"</c:v>
                  </c:pt>
                  <c:pt idx="40">
                    <c:v>МБУ ДО "ЯСНОВСКАЯ ДМШ"</c:v>
                  </c:pt>
                  <c:pt idx="41">
                    <c:v>МАУ ДО "НЕСТЕРОВСКАЯ ДШИ"</c:v>
                  </c:pt>
                  <c:pt idx="42">
                    <c:v>МБО ДО   "ДДТ г. ПОЛЕССКА"</c:v>
                  </c:pt>
                  <c:pt idx="43">
                    <c:v>МБУ ДО "ДШИ п. ЖЕЛЕЗНОДОРОЖНЫЙ"</c:v>
                  </c:pt>
                  <c:pt idx="44">
                    <c:v>МБУ ДО "ПЕТРОВСКАЯ ДМШ"</c:v>
                  </c:pt>
                  <c:pt idx="45">
                    <c:v>МБУ ДО "БОЛЬШАКОВСКАЯ ДМШ"</c:v>
                  </c:pt>
                  <c:pt idx="46">
                    <c:v> МБО ДО  МАМОНОВСКАЯ ДШИ "ФАНТАЗИЯ"</c:v>
                  </c:pt>
                  <c:pt idx="47">
                    <c:v>МАУ ДО г. КАЛИНИНГРАДА  ДМШ им. Р.М. ГЛИЭРА"</c:v>
                  </c:pt>
                </c:lvl>
              </c:multiLvlStrCache>
            </c:multiLvlStrRef>
          </c:cat>
          <c:val>
            <c:numRef>
              <c:f>'ОО ДОП'!$X$10:$X$113</c:f>
              <c:numCache>
                <c:formatCode>0</c:formatCode>
                <c:ptCount val="48"/>
                <c:pt idx="0">
                  <c:v>149.78</c:v>
                </c:pt>
                <c:pt idx="1">
                  <c:v>145</c:v>
                </c:pt>
                <c:pt idx="2">
                  <c:v>143.16</c:v>
                </c:pt>
                <c:pt idx="3">
                  <c:v>141</c:v>
                </c:pt>
                <c:pt idx="4">
                  <c:v>141</c:v>
                </c:pt>
                <c:pt idx="5">
                  <c:v>140.5</c:v>
                </c:pt>
                <c:pt idx="6">
                  <c:v>139.57</c:v>
                </c:pt>
                <c:pt idx="7">
                  <c:v>139.38999999999999</c:v>
                </c:pt>
                <c:pt idx="8">
                  <c:v>138</c:v>
                </c:pt>
                <c:pt idx="9">
                  <c:v>138</c:v>
                </c:pt>
                <c:pt idx="10">
                  <c:v>137.30000000000001</c:v>
                </c:pt>
                <c:pt idx="11">
                  <c:v>136.18</c:v>
                </c:pt>
                <c:pt idx="12">
                  <c:v>136</c:v>
                </c:pt>
                <c:pt idx="13">
                  <c:v>135.67000000000002</c:v>
                </c:pt>
                <c:pt idx="14">
                  <c:v>135.43</c:v>
                </c:pt>
                <c:pt idx="15">
                  <c:v>135</c:v>
                </c:pt>
                <c:pt idx="16">
                  <c:v>134.5</c:v>
                </c:pt>
                <c:pt idx="17">
                  <c:v>133.5</c:v>
                </c:pt>
                <c:pt idx="18">
                  <c:v>133.38</c:v>
                </c:pt>
                <c:pt idx="19">
                  <c:v>133</c:v>
                </c:pt>
                <c:pt idx="20">
                  <c:v>132.52000000000001</c:v>
                </c:pt>
                <c:pt idx="21">
                  <c:v>131.9</c:v>
                </c:pt>
                <c:pt idx="22">
                  <c:v>131.68</c:v>
                </c:pt>
                <c:pt idx="23">
                  <c:v>131.13999999999999</c:v>
                </c:pt>
                <c:pt idx="24">
                  <c:v>131.01</c:v>
                </c:pt>
                <c:pt idx="25">
                  <c:v>131</c:v>
                </c:pt>
                <c:pt idx="26">
                  <c:v>130.5</c:v>
                </c:pt>
                <c:pt idx="27">
                  <c:v>130.28</c:v>
                </c:pt>
                <c:pt idx="28">
                  <c:v>130.04</c:v>
                </c:pt>
                <c:pt idx="29">
                  <c:v>128.64999999999998</c:v>
                </c:pt>
                <c:pt idx="30">
                  <c:v>128.5</c:v>
                </c:pt>
                <c:pt idx="31">
                  <c:v>128.49</c:v>
                </c:pt>
                <c:pt idx="32">
                  <c:v>128</c:v>
                </c:pt>
                <c:pt idx="33">
                  <c:v>127.5</c:v>
                </c:pt>
                <c:pt idx="34">
                  <c:v>125.14</c:v>
                </c:pt>
                <c:pt idx="35">
                  <c:v>125.00999999999999</c:v>
                </c:pt>
                <c:pt idx="36">
                  <c:v>125</c:v>
                </c:pt>
                <c:pt idx="37">
                  <c:v>121</c:v>
                </c:pt>
                <c:pt idx="38">
                  <c:v>119.5</c:v>
                </c:pt>
                <c:pt idx="39">
                  <c:v>118.75</c:v>
                </c:pt>
                <c:pt idx="40">
                  <c:v>117</c:v>
                </c:pt>
                <c:pt idx="41">
                  <c:v>116.71000000000001</c:v>
                </c:pt>
                <c:pt idx="42">
                  <c:v>114.59</c:v>
                </c:pt>
                <c:pt idx="43">
                  <c:v>111.5</c:v>
                </c:pt>
                <c:pt idx="44">
                  <c:v>110</c:v>
                </c:pt>
                <c:pt idx="45">
                  <c:v>108</c:v>
                </c:pt>
                <c:pt idx="46">
                  <c:v>106.83</c:v>
                </c:pt>
                <c:pt idx="47">
                  <c:v>121.27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78176"/>
        <c:axId val="116579712"/>
      </c:barChart>
      <c:catAx>
        <c:axId val="11657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79712"/>
        <c:crosses val="autoZero"/>
        <c:auto val="1"/>
        <c:lblAlgn val="ctr"/>
        <c:lblOffset val="100"/>
        <c:noMultiLvlLbl val="0"/>
      </c:catAx>
      <c:valAx>
        <c:axId val="116579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57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Лист1!$A$1:$A$48</c:f>
              <c:strCache>
                <c:ptCount val="48"/>
                <c:pt idx="0">
                  <c:v>МАУ ДО г.КАЛИНИНГРАДА ДВОРЕЦ ТВОРЧЕСТВА ДЕТЕЙ И МОЛОДЕЖИ</c:v>
                </c:pt>
                <c:pt idx="1">
                  <c:v>МАУ ДО г. КАЛИНИНГРАДА ДХШ</c:v>
                </c:pt>
                <c:pt idx="2">
                  <c:v>МАУ ДО г. КАЛИНИНГРАДА "ДШИ "ГАРМОНИЯ"</c:v>
                </c:pt>
                <c:pt idx="3">
                  <c:v>МАУ ДО г. КАЛИНИНГРАДА "ДШИ им. П.И.ЧАЙКОВСКОГО"</c:v>
                </c:pt>
                <c:pt idx="4">
                  <c:v>МБУ ДО "ЦЕНТР РАЗВИТИЯ ТВОРЧЕСТВА ДЕТЕЙ И ЮНОШЕСТВА г. ОЗЕРСКА" КАЛИНИНГРАДСКОЙ ОБЛ.</c:v>
                </c:pt>
                <c:pt idx="5">
                  <c:v>МАУ ДО МО "СВЕТЛОВСКИЙ ГО" "ДШИ г. СВЕТЛОГО"</c:v>
                </c:pt>
                <c:pt idx="6">
                  <c:v>МАУ ДО "ДЮЦ"</c:v>
                </c:pt>
                <c:pt idx="7">
                  <c:v>МАУ ДО ГО "ГОРОД КАЛИНИНГРАД" "ДШИ им.Ф. ШОПЕНА"</c:v>
                </c:pt>
                <c:pt idx="8">
                  <c:v>МБУ ДО "КРАСНОЗНАМЕНСКАЯ ДШИ"</c:v>
                </c:pt>
                <c:pt idx="9">
                  <c:v>МБУ ДО"ДШИ" г. СОВЕТСКА</c:v>
                </c:pt>
                <c:pt idx="10">
                  <c:v>МБУ ДО "ДШИ" ЯНТАРНОГО ГО</c:v>
                </c:pt>
                <c:pt idx="11">
                  <c:v>МАУ ДОД "ДДТ" г.НЕСТЕРОВА</c:v>
                </c:pt>
                <c:pt idx="12">
                  <c:v>МАУ ДО г. КАЛИНИНГРАДА "ДМШ им. ГЛИНКИ М.И."</c:v>
                </c:pt>
                <c:pt idx="13">
                  <c:v>МБУ ДО ДДТ г.МАМОНОВО</c:v>
                </c:pt>
                <c:pt idx="14">
                  <c:v>МБУ ДО "ДШИ" ПИОНЕРСКОГО ГО</c:v>
                </c:pt>
                <c:pt idx="15">
                  <c:v>МАУ ДО "ЧЕРНЯХОВСКАЯ ХУДОЖЕСТВЕННАЯ ШКОЛА им. МАРИИ ТЕНИШЕВОЙ"</c:v>
                </c:pt>
                <c:pt idx="16">
                  <c:v>МАУ ДО "ГУСЕВСКАЯ ДШИВ"</c:v>
                </c:pt>
                <c:pt idx="17">
                  <c:v>МБУ ДО "ДШИ им. А. КАРАМАНОВА"</c:v>
                </c:pt>
                <c:pt idx="18">
                  <c:v>МБУ ДО "ДШИ им.  ГРЕЧАНИНОВА А.Т." г. СВЕТЛОГОРСКА</c:v>
                </c:pt>
                <c:pt idx="19">
                  <c:v>МБУ ДО "ДШИ" им. Д.Б.КАБАЛЕВСКОГО п.ХРАБРОВО</c:v>
                </c:pt>
                <c:pt idx="20">
                  <c:v>МАУ ДО "ДШИ г. ЗЕЛЕНОГРАДСКА"</c:v>
                </c:pt>
                <c:pt idx="21">
                  <c:v>МАУ ДО г. КАЛИНИНГРАДА ДМШ "ЛИРА"</c:v>
                </c:pt>
                <c:pt idx="22">
                  <c:v>МБУ ДО "КРАСНОЗНАМЕНСКИЙ ДОМ ДЕТСТВА И ЮНОШЕСТВА"</c:v>
                </c:pt>
                <c:pt idx="23">
                  <c:v>МБУ ДО "ДШИ г.БАГРАТИОНОВСКА"</c:v>
                </c:pt>
                <c:pt idx="24">
                  <c:v>МБУ ДО "ДШИ им. ИСААКА И МАКСИМА ДУНАЕВСКИХ"</c:v>
                </c:pt>
                <c:pt idx="25">
                  <c:v>МБУ ДО БАЛТИЙСКОГО МР "ДШИ им. ИОГАННА СЕБАСТЬЯНА БАХА"</c:v>
                </c:pt>
                <c:pt idx="26">
                  <c:v>МАУ ДО г.КАЛИНИНГРАДА "ДМШ им. Э.Т.А. ГОФМАНА"</c:v>
                </c:pt>
                <c:pt idx="27">
                  <c:v>МБУ ДО"НЕМАНСКАЯ ДШИ"</c:v>
                </c:pt>
                <c:pt idx="28">
                  <c:v>МАУ ДО ГО "ГОРОД КАЛИНИНГРАД" "ДМШ им. Д.Д. ШОСТАКОВИЧА"</c:v>
                </c:pt>
                <c:pt idx="29">
                  <c:v>МБУ ДО ДМШ им. ТАРИВЕРДИЕВА МИКАЭЛА ЛЕОНОВИЧА г.. ГВАРДЕЙСКА МО "ГВАРДЕЙСКИЙ ГО"</c:v>
                </c:pt>
                <c:pt idx="30">
                  <c:v>МБУ ДО "ДШИ г. ПРИМОРСКА"</c:v>
                </c:pt>
                <c:pt idx="31">
                  <c:v>МБУ ДО ДШИ п. ЮЖНЫЙ</c:v>
                </c:pt>
                <c:pt idx="32">
                  <c:v>"ДШИ" МО "ЛАДУШКИНСКИЙ ГО"</c:v>
                </c:pt>
                <c:pt idx="33">
                  <c:v>МБУ ДО "ДШИ г.ПРАВДИНСКА"</c:v>
                </c:pt>
                <c:pt idx="34">
                  <c:v>МБУ ДО "ЦЕНТР РАЗВИТИЯ ТВОРЧЕСТВА"</c:v>
                </c:pt>
                <c:pt idx="35">
                  <c:v>МАУ ДО "ЧЕРНЯХОВСКАЯ ДМШ"</c:v>
                </c:pt>
                <c:pt idx="36">
                  <c:v>МБУ ДО ДДТ "РАДУГА"</c:v>
                </c:pt>
                <c:pt idx="37">
                  <c:v>МАУ ДО МО  "СВЕТЛОВСКИЙ ГО" "ДШИ п. ЛЮБЛИНО"</c:v>
                </c:pt>
                <c:pt idx="38">
                  <c:v>МБУ ДО "СЛАВСКАЯ ДМШ"</c:v>
                </c:pt>
                <c:pt idx="39">
                  <c:v>МБУ ДО "ПОЛЕССКАЯ ДМШ"</c:v>
                </c:pt>
                <c:pt idx="40">
                  <c:v>МБУ ДО "ЯСНОВСКАЯ ДМШ"</c:v>
                </c:pt>
                <c:pt idx="41">
                  <c:v>МАУ ДО "НЕСТЕРОВСКАЯ ДШИ"</c:v>
                </c:pt>
                <c:pt idx="42">
                  <c:v>МБО ДО   "ДДТ г. ПОЛЕССКА"</c:v>
                </c:pt>
                <c:pt idx="43">
                  <c:v>МБУ ДО "ДШИ п. ЖЕЛЕЗНОДОРОЖНЫЙ"</c:v>
                </c:pt>
                <c:pt idx="44">
                  <c:v>МБУ ДО "ПЕТРОВСКАЯ ДМШ"</c:v>
                </c:pt>
                <c:pt idx="45">
                  <c:v>МБУ ДО "БОЛЬШАКОВСКАЯ ДМШ"</c:v>
                </c:pt>
                <c:pt idx="46">
                  <c:v> МБО ДО  МАМОНОВСКАЯ ДШИ "ФАНТАЗИЯ"</c:v>
                </c:pt>
                <c:pt idx="47">
                  <c:v>МАУ ДО г. КАЛИНИНГРАДА  ДМШ им. Р.М. ГЛИЭРА"</c:v>
                </c:pt>
              </c:strCache>
            </c:strRef>
          </c:cat>
          <c:val>
            <c:numRef>
              <c:f>Лист1!$B$1:$B$48</c:f>
              <c:numCache>
                <c:formatCode>0</c:formatCode>
                <c:ptCount val="48"/>
                <c:pt idx="0">
                  <c:v>149.78</c:v>
                </c:pt>
                <c:pt idx="1">
                  <c:v>145</c:v>
                </c:pt>
                <c:pt idx="2">
                  <c:v>143.16</c:v>
                </c:pt>
                <c:pt idx="3">
                  <c:v>141</c:v>
                </c:pt>
                <c:pt idx="4">
                  <c:v>141</c:v>
                </c:pt>
                <c:pt idx="5">
                  <c:v>140.5</c:v>
                </c:pt>
                <c:pt idx="6">
                  <c:v>139.57</c:v>
                </c:pt>
                <c:pt idx="7">
                  <c:v>139.38999999999999</c:v>
                </c:pt>
                <c:pt idx="8">
                  <c:v>138</c:v>
                </c:pt>
                <c:pt idx="9">
                  <c:v>138</c:v>
                </c:pt>
                <c:pt idx="10">
                  <c:v>137.30000000000001</c:v>
                </c:pt>
                <c:pt idx="11">
                  <c:v>136.18</c:v>
                </c:pt>
                <c:pt idx="12">
                  <c:v>136</c:v>
                </c:pt>
                <c:pt idx="13">
                  <c:v>135.67000000000002</c:v>
                </c:pt>
                <c:pt idx="14">
                  <c:v>135.43</c:v>
                </c:pt>
                <c:pt idx="15">
                  <c:v>135</c:v>
                </c:pt>
                <c:pt idx="16">
                  <c:v>134.5</c:v>
                </c:pt>
                <c:pt idx="17">
                  <c:v>133.5</c:v>
                </c:pt>
                <c:pt idx="18">
                  <c:v>133.38</c:v>
                </c:pt>
                <c:pt idx="19">
                  <c:v>133</c:v>
                </c:pt>
                <c:pt idx="20">
                  <c:v>132.52000000000001</c:v>
                </c:pt>
                <c:pt idx="21">
                  <c:v>131.9</c:v>
                </c:pt>
                <c:pt idx="22">
                  <c:v>131.68</c:v>
                </c:pt>
                <c:pt idx="23">
                  <c:v>131.13999999999999</c:v>
                </c:pt>
                <c:pt idx="24">
                  <c:v>131.01</c:v>
                </c:pt>
                <c:pt idx="25">
                  <c:v>131</c:v>
                </c:pt>
                <c:pt idx="26">
                  <c:v>130.5</c:v>
                </c:pt>
                <c:pt idx="27">
                  <c:v>130.28</c:v>
                </c:pt>
                <c:pt idx="28">
                  <c:v>130.04</c:v>
                </c:pt>
                <c:pt idx="29">
                  <c:v>128.64999999999998</c:v>
                </c:pt>
                <c:pt idx="30">
                  <c:v>128.5</c:v>
                </c:pt>
                <c:pt idx="31">
                  <c:v>128.49</c:v>
                </c:pt>
                <c:pt idx="32">
                  <c:v>128</c:v>
                </c:pt>
                <c:pt idx="33">
                  <c:v>127.5</c:v>
                </c:pt>
                <c:pt idx="34">
                  <c:v>125.14</c:v>
                </c:pt>
                <c:pt idx="35">
                  <c:v>125.00999999999999</c:v>
                </c:pt>
                <c:pt idx="36">
                  <c:v>125</c:v>
                </c:pt>
                <c:pt idx="37">
                  <c:v>121</c:v>
                </c:pt>
                <c:pt idx="38">
                  <c:v>119.5</c:v>
                </c:pt>
                <c:pt idx="39">
                  <c:v>118.75</c:v>
                </c:pt>
                <c:pt idx="40">
                  <c:v>117</c:v>
                </c:pt>
                <c:pt idx="41">
                  <c:v>116.71000000000001</c:v>
                </c:pt>
                <c:pt idx="42">
                  <c:v>114.59</c:v>
                </c:pt>
                <c:pt idx="43">
                  <c:v>111.5</c:v>
                </c:pt>
                <c:pt idx="44">
                  <c:v>110</c:v>
                </c:pt>
                <c:pt idx="45">
                  <c:v>108</c:v>
                </c:pt>
                <c:pt idx="46">
                  <c:v>106.83</c:v>
                </c:pt>
                <c:pt idx="47">
                  <c:v>121.27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Лист1!$A$1:$A$48</c:f>
              <c:strCache>
                <c:ptCount val="48"/>
                <c:pt idx="0">
                  <c:v>МАУ ДО г.КАЛИНИНГРАДА ДВОРЕЦ ТВОРЧЕСТВА ДЕТЕЙ И МОЛОДЕЖИ</c:v>
                </c:pt>
                <c:pt idx="1">
                  <c:v>МАУ ДО г. КАЛИНИНГРАДА ДХШ</c:v>
                </c:pt>
                <c:pt idx="2">
                  <c:v>МАУ ДО г. КАЛИНИНГРАДА "ДШИ "ГАРМОНИЯ"</c:v>
                </c:pt>
                <c:pt idx="3">
                  <c:v>МАУ ДО г. КАЛИНИНГРАДА "ДШИ им. П.И.ЧАЙКОВСКОГО"</c:v>
                </c:pt>
                <c:pt idx="4">
                  <c:v>МБУ ДО "ЦЕНТР РАЗВИТИЯ ТВОРЧЕСТВА ДЕТЕЙ И ЮНОШЕСТВА г. ОЗЕРСКА" КАЛИНИНГРАДСКОЙ ОБЛ.</c:v>
                </c:pt>
                <c:pt idx="5">
                  <c:v>МАУ ДО МО "СВЕТЛОВСКИЙ ГО" "ДШИ г. СВЕТЛОГО"</c:v>
                </c:pt>
                <c:pt idx="6">
                  <c:v>МАУ ДО "ДЮЦ"</c:v>
                </c:pt>
                <c:pt idx="7">
                  <c:v>МАУ ДО ГО "ГОРОД КАЛИНИНГРАД" "ДШИ им.Ф. ШОПЕНА"</c:v>
                </c:pt>
                <c:pt idx="8">
                  <c:v>МБУ ДО "КРАСНОЗНАМЕНСКАЯ ДШИ"</c:v>
                </c:pt>
                <c:pt idx="9">
                  <c:v>МБУ ДО"ДШИ" г. СОВЕТСКА</c:v>
                </c:pt>
                <c:pt idx="10">
                  <c:v>МБУ ДО "ДШИ" ЯНТАРНОГО ГО</c:v>
                </c:pt>
                <c:pt idx="11">
                  <c:v>МАУ ДОД "ДДТ" г.НЕСТЕРОВА</c:v>
                </c:pt>
                <c:pt idx="12">
                  <c:v>МАУ ДО г. КАЛИНИНГРАДА "ДМШ им. ГЛИНКИ М.И."</c:v>
                </c:pt>
                <c:pt idx="13">
                  <c:v>МБУ ДО ДДТ г.МАМОНОВО</c:v>
                </c:pt>
                <c:pt idx="14">
                  <c:v>МБУ ДО "ДШИ" ПИОНЕРСКОГО ГО</c:v>
                </c:pt>
                <c:pt idx="15">
                  <c:v>МАУ ДО "ЧЕРНЯХОВСКАЯ ХУДОЖЕСТВЕННАЯ ШКОЛА им. МАРИИ ТЕНИШЕВОЙ"</c:v>
                </c:pt>
                <c:pt idx="16">
                  <c:v>МАУ ДО "ГУСЕВСКАЯ ДШИВ"</c:v>
                </c:pt>
                <c:pt idx="17">
                  <c:v>МБУ ДО "ДШИ им. А. КАРАМАНОВА"</c:v>
                </c:pt>
                <c:pt idx="18">
                  <c:v>МБУ ДО "ДШИ им.  ГРЕЧАНИНОВА А.Т." г. СВЕТЛОГОРСКА</c:v>
                </c:pt>
                <c:pt idx="19">
                  <c:v>МБУ ДО "ДШИ" им. Д.Б.КАБАЛЕВСКОГО п.ХРАБРОВО</c:v>
                </c:pt>
                <c:pt idx="20">
                  <c:v>МАУ ДО "ДШИ г. ЗЕЛЕНОГРАДСКА"</c:v>
                </c:pt>
                <c:pt idx="21">
                  <c:v>МАУ ДО г. КАЛИНИНГРАДА ДМШ "ЛИРА"</c:v>
                </c:pt>
                <c:pt idx="22">
                  <c:v>МБУ ДО "КРАСНОЗНАМЕНСКИЙ ДОМ ДЕТСТВА И ЮНОШЕСТВА"</c:v>
                </c:pt>
                <c:pt idx="23">
                  <c:v>МБУ ДО "ДШИ г.БАГРАТИОНОВСКА"</c:v>
                </c:pt>
                <c:pt idx="24">
                  <c:v>МБУ ДО "ДШИ им. ИСААКА И МАКСИМА ДУНАЕВСКИХ"</c:v>
                </c:pt>
                <c:pt idx="25">
                  <c:v>МБУ ДО БАЛТИЙСКОГО МР "ДШИ им. ИОГАННА СЕБАСТЬЯНА БАХА"</c:v>
                </c:pt>
                <c:pt idx="26">
                  <c:v>МАУ ДО г.КАЛИНИНГРАДА "ДМШ им. Э.Т.А. ГОФМАНА"</c:v>
                </c:pt>
                <c:pt idx="27">
                  <c:v>МБУ ДО"НЕМАНСКАЯ ДШИ"</c:v>
                </c:pt>
                <c:pt idx="28">
                  <c:v>МАУ ДО ГО "ГОРОД КАЛИНИНГРАД" "ДМШ им. Д.Д. ШОСТАКОВИЧА"</c:v>
                </c:pt>
                <c:pt idx="29">
                  <c:v>МБУ ДО ДМШ им. ТАРИВЕРДИЕВА МИКАЭЛА ЛЕОНОВИЧА г.. ГВАРДЕЙСКА МО "ГВАРДЕЙСКИЙ ГО"</c:v>
                </c:pt>
                <c:pt idx="30">
                  <c:v>МБУ ДО "ДШИ г. ПРИМОРСКА"</c:v>
                </c:pt>
                <c:pt idx="31">
                  <c:v>МБУ ДО ДШИ п. ЮЖНЫЙ</c:v>
                </c:pt>
                <c:pt idx="32">
                  <c:v>"ДШИ" МО "ЛАДУШКИНСКИЙ ГО"</c:v>
                </c:pt>
                <c:pt idx="33">
                  <c:v>МБУ ДО "ДШИ г.ПРАВДИНСКА"</c:v>
                </c:pt>
                <c:pt idx="34">
                  <c:v>МБУ ДО "ЦЕНТР РАЗВИТИЯ ТВОРЧЕСТВА"</c:v>
                </c:pt>
                <c:pt idx="35">
                  <c:v>МАУ ДО "ЧЕРНЯХОВСКАЯ ДМШ"</c:v>
                </c:pt>
                <c:pt idx="36">
                  <c:v>МБУ ДО ДДТ "РАДУГА"</c:v>
                </c:pt>
                <c:pt idx="37">
                  <c:v>МАУ ДО МО  "СВЕТЛОВСКИЙ ГО" "ДШИ п. ЛЮБЛИНО"</c:v>
                </c:pt>
                <c:pt idx="38">
                  <c:v>МБУ ДО "СЛАВСКАЯ ДМШ"</c:v>
                </c:pt>
                <c:pt idx="39">
                  <c:v>МБУ ДО "ПОЛЕССКАЯ ДМШ"</c:v>
                </c:pt>
                <c:pt idx="40">
                  <c:v>МБУ ДО "ЯСНОВСКАЯ ДМШ"</c:v>
                </c:pt>
                <c:pt idx="41">
                  <c:v>МАУ ДО "НЕСТЕРОВСКАЯ ДШИ"</c:v>
                </c:pt>
                <c:pt idx="42">
                  <c:v>МБО ДО   "ДДТ г. ПОЛЕССКА"</c:v>
                </c:pt>
                <c:pt idx="43">
                  <c:v>МБУ ДО "ДШИ п. ЖЕЛЕЗНОДОРОЖНЫЙ"</c:v>
                </c:pt>
                <c:pt idx="44">
                  <c:v>МБУ ДО "ПЕТРОВСКАЯ ДМШ"</c:v>
                </c:pt>
                <c:pt idx="45">
                  <c:v>МБУ ДО "БОЛЬШАКОВСКАЯ ДМШ"</c:v>
                </c:pt>
                <c:pt idx="46">
                  <c:v> МБО ДО  МАМОНОВСКАЯ ДШИ "ФАНТАЗИЯ"</c:v>
                </c:pt>
                <c:pt idx="47">
                  <c:v>МАУ ДО г. КАЛИНИНГРАДА  ДМШ им. Р.М. ГЛИЭРА"</c:v>
                </c:pt>
              </c:strCache>
            </c:strRef>
          </c:cat>
          <c:val>
            <c:numRef>
              <c:f>Лист1!$C$1:$C$48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99808"/>
        <c:axId val="116642560"/>
      </c:barChart>
      <c:catAx>
        <c:axId val="11659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42560"/>
        <c:crosses val="autoZero"/>
        <c:auto val="1"/>
        <c:lblAlgn val="ctr"/>
        <c:lblOffset val="100"/>
        <c:noMultiLvlLbl val="0"/>
      </c:catAx>
      <c:valAx>
        <c:axId val="116642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59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4</xdr:row>
      <xdr:rowOff>180975</xdr:rowOff>
    </xdr:from>
    <xdr:to>
      <xdr:col>30</xdr:col>
      <xdr:colOff>333374</xdr:colOff>
      <xdr:row>13</xdr:row>
      <xdr:rowOff>771524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438150</xdr:colOff>
      <xdr:row>4</xdr:row>
      <xdr:rowOff>180974</xdr:rowOff>
    </xdr:from>
    <xdr:to>
      <xdr:col>39</xdr:col>
      <xdr:colOff>0</xdr:colOff>
      <xdr:row>22</xdr:row>
      <xdr:rowOff>85724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29</xdr:row>
      <xdr:rowOff>400050</xdr:rowOff>
    </xdr:from>
    <xdr:to>
      <xdr:col>21</xdr:col>
      <xdr:colOff>323850</xdr:colOff>
      <xdr:row>47</xdr:row>
      <xdr:rowOff>228600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topLeftCell="E1" workbookViewId="0">
      <selection activeCell="X10" sqref="X10:X113"/>
    </sheetView>
  </sheetViews>
  <sheetFormatPr defaultColWidth="12.5703125" defaultRowHeight="15" customHeight="1" x14ac:dyDescent="0.25"/>
  <cols>
    <col min="1" max="1" width="25.140625" customWidth="1"/>
    <col min="2" max="3" width="8" customWidth="1"/>
    <col min="4" max="5" width="5.28515625" customWidth="1"/>
    <col min="6" max="9" width="5.42578125" customWidth="1"/>
    <col min="10" max="11" width="4.85546875" customWidth="1"/>
    <col min="12" max="12" width="5.42578125" customWidth="1"/>
    <col min="13" max="15" width="5.28515625" customWidth="1"/>
    <col min="16" max="16" width="5.42578125" customWidth="1"/>
    <col min="17" max="17" width="5.28515625" customWidth="1"/>
    <col min="18" max="19" width="5.42578125" customWidth="1"/>
    <col min="20" max="20" width="5" customWidth="1"/>
    <col min="21" max="21" width="5.28515625" customWidth="1"/>
    <col min="22" max="22" width="5" customWidth="1"/>
    <col min="23" max="23" width="4.5703125" customWidth="1"/>
    <col min="24" max="24" width="5.42578125" customWidth="1"/>
    <col min="25" max="26" width="7.5703125" customWidth="1"/>
  </cols>
  <sheetData>
    <row r="1" spans="1:24" ht="18.75" customHeight="1" x14ac:dyDescent="0.3">
      <c r="A1" s="1"/>
      <c r="B1" s="2" t="s">
        <v>0</v>
      </c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5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51.75" x14ac:dyDescent="0.25">
      <c r="A6" s="5" t="s">
        <v>1</v>
      </c>
      <c r="B6" s="5" t="s">
        <v>2</v>
      </c>
      <c r="C6" s="6"/>
      <c r="D6" s="7" t="s">
        <v>3</v>
      </c>
      <c r="E6" s="33" t="s">
        <v>4</v>
      </c>
      <c r="F6" s="32"/>
      <c r="G6" s="32"/>
      <c r="H6" s="31"/>
      <c r="I6" s="8" t="s">
        <v>5</v>
      </c>
      <c r="J6" s="30" t="s">
        <v>4</v>
      </c>
      <c r="K6" s="32"/>
      <c r="L6" s="32"/>
      <c r="M6" s="32"/>
      <c r="N6" s="32"/>
      <c r="O6" s="32"/>
      <c r="P6" s="31"/>
      <c r="Q6" s="8" t="s">
        <v>6</v>
      </c>
      <c r="R6" s="30" t="s">
        <v>4</v>
      </c>
      <c r="S6" s="31"/>
      <c r="T6" s="8" t="s">
        <v>7</v>
      </c>
      <c r="U6" s="30" t="s">
        <v>4</v>
      </c>
      <c r="V6" s="32"/>
      <c r="W6" s="32"/>
      <c r="X6" s="7" t="s">
        <v>8</v>
      </c>
    </row>
    <row r="7" spans="1:24" ht="26.25" hidden="1" customHeight="1" x14ac:dyDescent="0.25">
      <c r="A7" s="5"/>
      <c r="B7" s="5"/>
      <c r="C7" s="9"/>
      <c r="D7" s="7"/>
      <c r="E7" s="10" t="s">
        <v>9</v>
      </c>
      <c r="F7" s="11" t="s">
        <v>10</v>
      </c>
      <c r="G7" s="11" t="s">
        <v>11</v>
      </c>
      <c r="H7" s="11" t="s">
        <v>12</v>
      </c>
      <c r="I7" s="12"/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2"/>
      <c r="R7" s="11" t="s">
        <v>20</v>
      </c>
      <c r="S7" s="11" t="s">
        <v>21</v>
      </c>
      <c r="T7" s="12"/>
      <c r="U7" s="11" t="s">
        <v>22</v>
      </c>
      <c r="V7" s="11" t="s">
        <v>23</v>
      </c>
      <c r="W7" s="13" t="s">
        <v>24</v>
      </c>
      <c r="X7" s="7"/>
    </row>
    <row r="8" spans="1:24" ht="67.5" hidden="1" customHeight="1" x14ac:dyDescent="0.25">
      <c r="A8" s="14" t="str">
        <f>HYPERLINK("iblock_element_edit.php?IBLOCK_ID=22&amp;type=roles&amp;ID=79217&amp;lang=ru&amp;find_section_section=0&amp;WF=Y","МАУ ДО г. КАЛИНИНГРАДА ДДТ ""РОДНИК""")</f>
        <v>МАУ ДО г. КАЛИНИНГРАДА ДДТ "РОДНИК"</v>
      </c>
      <c r="B8" s="15" t="s">
        <v>25</v>
      </c>
      <c r="C8" s="5" t="s">
        <v>26</v>
      </c>
      <c r="D8" s="16">
        <f t="shared" ref="D8:D116" si="0">E8+F8+G8+H8</f>
        <v>32</v>
      </c>
      <c r="E8" s="16">
        <v>9</v>
      </c>
      <c r="F8" s="16">
        <v>10</v>
      </c>
      <c r="G8" s="16">
        <v>10</v>
      </c>
      <c r="H8" s="16">
        <v>3</v>
      </c>
      <c r="I8" s="16">
        <f t="shared" ref="I8:I116" si="1">J8+K8+L8+M8+N8+O8+P8</f>
        <v>70</v>
      </c>
      <c r="J8" s="16">
        <v>10</v>
      </c>
      <c r="K8" s="16">
        <v>10</v>
      </c>
      <c r="L8" s="16">
        <v>10</v>
      </c>
      <c r="M8" s="16">
        <v>10</v>
      </c>
      <c r="N8" s="16">
        <v>10</v>
      </c>
      <c r="O8" s="16">
        <v>10</v>
      </c>
      <c r="P8" s="16">
        <v>10</v>
      </c>
      <c r="Q8" s="16">
        <f t="shared" ref="Q8:Q116" si="2">R8+S8</f>
        <v>20</v>
      </c>
      <c r="R8" s="16">
        <v>10</v>
      </c>
      <c r="S8" s="16">
        <v>10</v>
      </c>
      <c r="T8" s="16">
        <f t="shared" ref="T8:T116" si="3">U8+V8+W8</f>
        <v>30</v>
      </c>
      <c r="U8" s="16">
        <v>10</v>
      </c>
      <c r="V8" s="16">
        <v>10</v>
      </c>
      <c r="W8" s="16">
        <v>10</v>
      </c>
      <c r="X8" s="16">
        <f t="shared" ref="X8:X116" si="4">D8+I8+Q8+T8</f>
        <v>152</v>
      </c>
    </row>
    <row r="9" spans="1:24" ht="63.75" hidden="1" customHeight="1" x14ac:dyDescent="0.25">
      <c r="A9" s="14" t="str">
        <f>HYPERLINK("iblock_element_edit.php?IBLOCK_ID=22&amp;type=roles&amp;ID=79161&amp;lang=ru&amp;find_section_section=0&amp;WF=Y","МАУ ДО ""ДДТ"" г. БАЛТИЙСКА")</f>
        <v>МАУ ДО "ДДТ" г. БАЛТИЙСКА</v>
      </c>
      <c r="B9" s="15" t="s">
        <v>27</v>
      </c>
      <c r="C9" s="5" t="s">
        <v>28</v>
      </c>
      <c r="D9" s="16">
        <f t="shared" si="0"/>
        <v>39</v>
      </c>
      <c r="E9" s="16">
        <v>9</v>
      </c>
      <c r="F9" s="16">
        <v>10</v>
      </c>
      <c r="G9" s="16">
        <v>10</v>
      </c>
      <c r="H9" s="16">
        <v>10</v>
      </c>
      <c r="I9" s="16">
        <f t="shared" si="1"/>
        <v>62</v>
      </c>
      <c r="J9" s="16">
        <v>10</v>
      </c>
      <c r="K9" s="16">
        <v>8</v>
      </c>
      <c r="L9" s="16">
        <v>10</v>
      </c>
      <c r="M9" s="16">
        <v>8</v>
      </c>
      <c r="N9" s="16">
        <v>10</v>
      </c>
      <c r="O9" s="16">
        <v>10</v>
      </c>
      <c r="P9" s="16">
        <v>6</v>
      </c>
      <c r="Q9" s="16">
        <f t="shared" si="2"/>
        <v>20</v>
      </c>
      <c r="R9" s="16">
        <v>10</v>
      </c>
      <c r="S9" s="16">
        <v>10</v>
      </c>
      <c r="T9" s="16">
        <f t="shared" si="3"/>
        <v>29.67</v>
      </c>
      <c r="U9" s="16">
        <v>9.67</v>
      </c>
      <c r="V9" s="16">
        <v>10</v>
      </c>
      <c r="W9" s="16">
        <v>10</v>
      </c>
      <c r="X9" s="16">
        <f t="shared" si="4"/>
        <v>150.67000000000002</v>
      </c>
    </row>
    <row r="10" spans="1:24" ht="63.75" customHeight="1" x14ac:dyDescent="0.25">
      <c r="A10" s="14" t="str">
        <f>HYPERLINK("iblock_element_edit.php?IBLOCK_ID=22&amp;type=roles&amp;ID=79188&amp;lang=ru&amp;find_section_section=0&amp;WF=Y","МАУ ДО г.КАЛИНИНГРАДА ДВОРЕЦ ТВОРЧЕСТВА ДЕТЕЙ И МОЛОДЕЖИ")</f>
        <v>МАУ ДО г.КАЛИНИНГРАДА ДВОРЕЦ ТВОРЧЕСТВА ДЕТЕЙ И МОЛОДЕЖИ</v>
      </c>
      <c r="B10" s="15" t="s">
        <v>25</v>
      </c>
      <c r="C10" s="5" t="s">
        <v>29</v>
      </c>
      <c r="D10" s="16">
        <f t="shared" si="0"/>
        <v>38.5</v>
      </c>
      <c r="E10" s="16">
        <v>8.5</v>
      </c>
      <c r="F10" s="16">
        <v>10</v>
      </c>
      <c r="G10" s="16">
        <v>10</v>
      </c>
      <c r="H10" s="16">
        <v>10</v>
      </c>
      <c r="I10" s="16">
        <f t="shared" si="1"/>
        <v>63</v>
      </c>
      <c r="J10" s="16">
        <v>8</v>
      </c>
      <c r="K10" s="16">
        <v>10</v>
      </c>
      <c r="L10" s="16">
        <v>10</v>
      </c>
      <c r="M10" s="16">
        <v>8</v>
      </c>
      <c r="N10" s="16">
        <v>10</v>
      </c>
      <c r="O10" s="16">
        <v>10</v>
      </c>
      <c r="P10" s="16">
        <v>7</v>
      </c>
      <c r="Q10" s="16">
        <f t="shared" si="2"/>
        <v>20</v>
      </c>
      <c r="R10" s="16">
        <v>10</v>
      </c>
      <c r="S10" s="16">
        <v>10</v>
      </c>
      <c r="T10" s="16">
        <f t="shared" si="3"/>
        <v>28.279999999999998</v>
      </c>
      <c r="U10" s="16">
        <v>8.6199999999999992</v>
      </c>
      <c r="V10" s="16">
        <v>10</v>
      </c>
      <c r="W10" s="16">
        <v>9.66</v>
      </c>
      <c r="X10" s="16">
        <f t="shared" si="4"/>
        <v>149.78</v>
      </c>
    </row>
    <row r="11" spans="1:24" ht="63.75" hidden="1" customHeight="1" x14ac:dyDescent="0.25">
      <c r="A11" s="14" t="str">
        <f>HYPERLINK("iblock_element_edit.php?IBLOCK_ID=22&amp;type=roles&amp;ID=79165&amp;lang=ru&amp;find_section_section=0&amp;WF=Y","МАУ ДО г. КАЛИНИНГРАДА ДВОРЕЦ ТВОРЧЕСТВА ДЕТЕЙ И МОЛОДЕЖИ ""ЯНТАРЬ""")</f>
        <v>МАУ ДО г. КАЛИНИНГРАДА ДВОРЕЦ ТВОРЧЕСТВА ДЕТЕЙ И МОЛОДЕЖИ "ЯНТАРЬ"</v>
      </c>
      <c r="B11" s="15" t="s">
        <v>25</v>
      </c>
      <c r="C11" s="5" t="s">
        <v>30</v>
      </c>
      <c r="D11" s="16">
        <f t="shared" si="0"/>
        <v>32</v>
      </c>
      <c r="E11" s="16">
        <v>6.5</v>
      </c>
      <c r="F11" s="16">
        <v>9.5</v>
      </c>
      <c r="G11" s="16">
        <v>6</v>
      </c>
      <c r="H11" s="16">
        <v>10</v>
      </c>
      <c r="I11" s="16">
        <f t="shared" si="1"/>
        <v>67</v>
      </c>
      <c r="J11" s="16">
        <v>10</v>
      </c>
      <c r="K11" s="16">
        <v>10</v>
      </c>
      <c r="L11" s="16">
        <v>10</v>
      </c>
      <c r="M11" s="16">
        <v>10</v>
      </c>
      <c r="N11" s="16">
        <v>10</v>
      </c>
      <c r="O11" s="16">
        <v>10</v>
      </c>
      <c r="P11" s="16">
        <v>7</v>
      </c>
      <c r="Q11" s="16">
        <f t="shared" si="2"/>
        <v>20</v>
      </c>
      <c r="R11" s="16">
        <v>10</v>
      </c>
      <c r="S11" s="16">
        <v>10</v>
      </c>
      <c r="T11" s="16">
        <f t="shared" si="3"/>
        <v>30</v>
      </c>
      <c r="U11" s="16">
        <v>10</v>
      </c>
      <c r="V11" s="16">
        <v>10</v>
      </c>
      <c r="W11" s="16">
        <v>10</v>
      </c>
      <c r="X11" s="16">
        <f t="shared" si="4"/>
        <v>149</v>
      </c>
    </row>
    <row r="12" spans="1:24" ht="38.25" hidden="1" customHeight="1" x14ac:dyDescent="0.25">
      <c r="A12" s="14" t="str">
        <f>HYPERLINK("iblock_element_edit.php?IBLOCK_ID=22&amp;type=roles&amp;ID=79155&amp;lang=ru&amp;find_section_section=0&amp;WF=Y","МБУ ДО ""ДЮСШ"" г. СВЕТЛОГОРСКА")</f>
        <v>МБУ ДО "ДЮСШ" г. СВЕТЛОГОРСКА</v>
      </c>
      <c r="B12" s="15" t="s">
        <v>31</v>
      </c>
      <c r="C12" s="5" t="s">
        <v>32</v>
      </c>
      <c r="D12" s="16">
        <f t="shared" si="0"/>
        <v>40</v>
      </c>
      <c r="E12" s="16">
        <v>10</v>
      </c>
      <c r="F12" s="16">
        <v>10</v>
      </c>
      <c r="G12" s="16">
        <v>10</v>
      </c>
      <c r="H12" s="16">
        <v>10</v>
      </c>
      <c r="I12" s="16">
        <f t="shared" si="1"/>
        <v>56</v>
      </c>
      <c r="J12" s="16">
        <v>8</v>
      </c>
      <c r="K12" s="16">
        <v>8</v>
      </c>
      <c r="L12" s="16">
        <v>10</v>
      </c>
      <c r="M12" s="16">
        <v>8</v>
      </c>
      <c r="N12" s="16">
        <v>10</v>
      </c>
      <c r="O12" s="16">
        <v>8</v>
      </c>
      <c r="P12" s="16">
        <v>4</v>
      </c>
      <c r="Q12" s="16">
        <f t="shared" si="2"/>
        <v>20</v>
      </c>
      <c r="R12" s="16">
        <v>10</v>
      </c>
      <c r="S12" s="16">
        <v>10</v>
      </c>
      <c r="T12" s="16">
        <f t="shared" si="3"/>
        <v>30</v>
      </c>
      <c r="U12" s="16">
        <v>10</v>
      </c>
      <c r="V12" s="16">
        <v>10</v>
      </c>
      <c r="W12" s="16">
        <v>10</v>
      </c>
      <c r="X12" s="16">
        <f t="shared" si="4"/>
        <v>146</v>
      </c>
    </row>
    <row r="13" spans="1:24" ht="71.25" hidden="1" customHeight="1" x14ac:dyDescent="0.25">
      <c r="A13" s="14" t="str">
        <f>HYPERLINK("iblock_element_edit.php?IBLOCK_ID=22&amp;type=roles&amp;ID=79186&amp;lang=ru&amp;find_section_section=0&amp;WF=Y","МАУ ДО г. КАЛИНИНГРАДА ДЮЦ "" на МОЛОДЕЖНОЙ""")</f>
        <v>МАУ ДО г. КАЛИНИНГРАДА ДЮЦ " на МОЛОДЕЖНОЙ"</v>
      </c>
      <c r="B13" s="15" t="s">
        <v>25</v>
      </c>
      <c r="C13" s="5" t="s">
        <v>32</v>
      </c>
      <c r="D13" s="16">
        <f t="shared" si="0"/>
        <v>28.5</v>
      </c>
      <c r="E13" s="16">
        <v>7</v>
      </c>
      <c r="F13" s="16">
        <v>8.5</v>
      </c>
      <c r="G13" s="16">
        <v>10</v>
      </c>
      <c r="H13" s="16">
        <v>3</v>
      </c>
      <c r="I13" s="16">
        <f t="shared" si="1"/>
        <v>67</v>
      </c>
      <c r="J13" s="16">
        <v>10</v>
      </c>
      <c r="K13" s="16">
        <v>10</v>
      </c>
      <c r="L13" s="16">
        <v>10</v>
      </c>
      <c r="M13" s="16">
        <v>10</v>
      </c>
      <c r="N13" s="16">
        <v>10</v>
      </c>
      <c r="O13" s="16">
        <v>10</v>
      </c>
      <c r="P13" s="16">
        <v>7</v>
      </c>
      <c r="Q13" s="16">
        <f t="shared" si="2"/>
        <v>20</v>
      </c>
      <c r="R13" s="16">
        <v>10</v>
      </c>
      <c r="S13" s="16">
        <v>10</v>
      </c>
      <c r="T13" s="16">
        <f t="shared" si="3"/>
        <v>30</v>
      </c>
      <c r="U13" s="16">
        <v>10</v>
      </c>
      <c r="V13" s="16">
        <v>10</v>
      </c>
      <c r="W13" s="16">
        <v>10</v>
      </c>
      <c r="X13" s="16">
        <f t="shared" si="4"/>
        <v>145.5</v>
      </c>
    </row>
    <row r="14" spans="1:24" ht="63.75" customHeight="1" x14ac:dyDescent="0.25">
      <c r="A14" s="14" t="str">
        <f>HYPERLINK("iblock_element_edit.php?IBLOCK_ID=22&amp;type=roles&amp;ID=79175&amp;lang=ru&amp;find_section_section=0&amp;WF=Y","МАУ ДО г. КАЛИНИНГРАДА ДХШ")</f>
        <v>МАУ ДО г. КАЛИНИНГРАДА ДХШ</v>
      </c>
      <c r="B14" s="15" t="s">
        <v>25</v>
      </c>
      <c r="C14" s="5" t="s">
        <v>33</v>
      </c>
      <c r="D14" s="16">
        <f t="shared" si="0"/>
        <v>36</v>
      </c>
      <c r="E14" s="16">
        <v>9.5</v>
      </c>
      <c r="F14" s="16">
        <v>6.5</v>
      </c>
      <c r="G14" s="16">
        <v>10</v>
      </c>
      <c r="H14" s="16">
        <v>10</v>
      </c>
      <c r="I14" s="16">
        <f t="shared" si="1"/>
        <v>59</v>
      </c>
      <c r="J14" s="16">
        <v>10</v>
      </c>
      <c r="K14" s="16">
        <v>8</v>
      </c>
      <c r="L14" s="16">
        <v>10</v>
      </c>
      <c r="M14" s="16">
        <v>3</v>
      </c>
      <c r="N14" s="16">
        <v>10</v>
      </c>
      <c r="O14" s="16">
        <v>8</v>
      </c>
      <c r="P14" s="16">
        <v>10</v>
      </c>
      <c r="Q14" s="16">
        <f t="shared" si="2"/>
        <v>20</v>
      </c>
      <c r="R14" s="16">
        <v>10</v>
      </c>
      <c r="S14" s="16">
        <v>10</v>
      </c>
      <c r="T14" s="16">
        <f t="shared" si="3"/>
        <v>30</v>
      </c>
      <c r="U14" s="16">
        <v>10</v>
      </c>
      <c r="V14" s="16">
        <v>10</v>
      </c>
      <c r="W14" s="16">
        <v>10</v>
      </c>
      <c r="X14" s="16">
        <f t="shared" si="4"/>
        <v>145</v>
      </c>
    </row>
    <row r="15" spans="1:24" ht="51" hidden="1" customHeight="1" x14ac:dyDescent="0.25">
      <c r="A15" s="14" t="str">
        <f>HYPERLINK("iblock_element_edit.php?IBLOCK_ID=22&amp;type=roles&amp;ID=79225&amp;lang=ru&amp;find_section_section=0&amp;WF=Y","МБУ ДО ""ДДТА г. ПРАВДИНСКА"" ПРАВДИНСКОГО ГО")</f>
        <v>МБУ ДО "ДДТА г. ПРАВДИНСКА" ПРАВДИНСКОГО ГО</v>
      </c>
      <c r="B15" s="15" t="s">
        <v>34</v>
      </c>
      <c r="C15" s="5" t="s">
        <v>35</v>
      </c>
      <c r="D15" s="16">
        <f t="shared" si="0"/>
        <v>39.5</v>
      </c>
      <c r="E15" s="16">
        <v>9.5</v>
      </c>
      <c r="F15" s="16">
        <v>10</v>
      </c>
      <c r="G15" s="16">
        <v>10</v>
      </c>
      <c r="H15" s="16">
        <v>10</v>
      </c>
      <c r="I15" s="16">
        <f t="shared" si="1"/>
        <v>54</v>
      </c>
      <c r="J15" s="16">
        <v>10</v>
      </c>
      <c r="K15" s="16">
        <v>10</v>
      </c>
      <c r="L15" s="16">
        <v>6</v>
      </c>
      <c r="M15" s="16">
        <v>8</v>
      </c>
      <c r="N15" s="16">
        <v>10</v>
      </c>
      <c r="O15" s="16">
        <v>6</v>
      </c>
      <c r="P15" s="16">
        <v>4</v>
      </c>
      <c r="Q15" s="16">
        <f t="shared" si="2"/>
        <v>20</v>
      </c>
      <c r="R15" s="16">
        <v>10</v>
      </c>
      <c r="S15" s="16">
        <v>10</v>
      </c>
      <c r="T15" s="16">
        <f t="shared" si="3"/>
        <v>30</v>
      </c>
      <c r="U15" s="16">
        <v>10</v>
      </c>
      <c r="V15" s="16">
        <v>10</v>
      </c>
      <c r="W15" s="16">
        <v>10</v>
      </c>
      <c r="X15" s="16">
        <f t="shared" si="4"/>
        <v>143.5</v>
      </c>
    </row>
    <row r="16" spans="1:24" ht="63.75" customHeight="1" x14ac:dyDescent="0.25">
      <c r="A16" s="14" t="str">
        <f>HYPERLINK("iblock_element_edit.php?IBLOCK_ID=22&amp;type=roles&amp;ID=79220&amp;lang=ru&amp;find_section_section=0&amp;WF=Y","МАУ ДО г. КАЛИНИНГРАДА ""ДШИ ""ГАРМОНИЯ""")</f>
        <v>МАУ ДО г. КАЛИНИНГРАДА "ДШИ "ГАРМОНИЯ"</v>
      </c>
      <c r="B16" s="15" t="s">
        <v>25</v>
      </c>
      <c r="C16" s="5" t="s">
        <v>36</v>
      </c>
      <c r="D16" s="16">
        <f t="shared" si="0"/>
        <v>39.5</v>
      </c>
      <c r="E16" s="16">
        <v>9.5</v>
      </c>
      <c r="F16" s="16">
        <v>10</v>
      </c>
      <c r="G16" s="16">
        <v>10</v>
      </c>
      <c r="H16" s="16">
        <v>10</v>
      </c>
      <c r="I16" s="16">
        <f t="shared" si="1"/>
        <v>57</v>
      </c>
      <c r="J16" s="16">
        <v>10</v>
      </c>
      <c r="K16" s="16">
        <v>8</v>
      </c>
      <c r="L16" s="16">
        <v>10</v>
      </c>
      <c r="M16" s="16">
        <v>10</v>
      </c>
      <c r="N16" s="16">
        <v>10</v>
      </c>
      <c r="O16" s="16">
        <v>6</v>
      </c>
      <c r="P16" s="16">
        <v>3</v>
      </c>
      <c r="Q16" s="16">
        <f t="shared" si="2"/>
        <v>18.329999999999998</v>
      </c>
      <c r="R16" s="16">
        <v>8.33</v>
      </c>
      <c r="S16" s="16">
        <v>10</v>
      </c>
      <c r="T16" s="16">
        <f t="shared" si="3"/>
        <v>28.33</v>
      </c>
      <c r="U16" s="16">
        <v>8.33</v>
      </c>
      <c r="V16" s="16">
        <v>10</v>
      </c>
      <c r="W16" s="16">
        <v>10</v>
      </c>
      <c r="X16" s="16">
        <f t="shared" si="4"/>
        <v>143.16</v>
      </c>
    </row>
    <row r="17" spans="1:26" ht="63.75" hidden="1" customHeight="1" x14ac:dyDescent="0.25">
      <c r="A17" s="14" t="str">
        <f>HYPERLINK("iblock_element_edit.php?IBLOCK_ID=22&amp;type=roles&amp;ID=79176&amp;lang=ru&amp;find_section_section=0&amp;WF=Y","МАУ ДО г. КАЛИНИНГРАДА ДЮЦ ""МОСКОВСКИЙ""")</f>
        <v>МАУ ДО г. КАЛИНИНГРАДА ДЮЦ "МОСКОВСКИЙ"</v>
      </c>
      <c r="B17" s="15" t="s">
        <v>25</v>
      </c>
      <c r="C17" s="5" t="s">
        <v>37</v>
      </c>
      <c r="D17" s="16">
        <f t="shared" si="0"/>
        <v>30.5</v>
      </c>
      <c r="E17" s="16">
        <v>6.5</v>
      </c>
      <c r="F17" s="16">
        <v>8</v>
      </c>
      <c r="G17" s="16">
        <v>6</v>
      </c>
      <c r="H17" s="16">
        <v>10</v>
      </c>
      <c r="I17" s="16">
        <f t="shared" si="1"/>
        <v>63</v>
      </c>
      <c r="J17" s="16">
        <v>10</v>
      </c>
      <c r="K17" s="16">
        <v>10</v>
      </c>
      <c r="L17" s="16">
        <v>10</v>
      </c>
      <c r="M17" s="16">
        <v>10</v>
      </c>
      <c r="N17" s="16">
        <v>10</v>
      </c>
      <c r="O17" s="16">
        <v>10</v>
      </c>
      <c r="P17" s="16">
        <v>3</v>
      </c>
      <c r="Q17" s="16">
        <f t="shared" si="2"/>
        <v>20</v>
      </c>
      <c r="R17" s="16">
        <v>10</v>
      </c>
      <c r="S17" s="16">
        <v>10</v>
      </c>
      <c r="T17" s="16">
        <f t="shared" si="3"/>
        <v>28</v>
      </c>
      <c r="U17" s="16">
        <v>8</v>
      </c>
      <c r="V17" s="16">
        <v>10</v>
      </c>
      <c r="W17" s="16">
        <v>10</v>
      </c>
      <c r="X17" s="16">
        <f t="shared" si="4"/>
        <v>141.5</v>
      </c>
    </row>
    <row r="18" spans="1:26" ht="63.75" customHeight="1" x14ac:dyDescent="0.25">
      <c r="A18" s="14" t="str">
        <f>HYPERLINK("iblock_element_edit.php?IBLOCK_ID=22&amp;type=roles&amp;ID=79219&amp;lang=ru&amp;find_section_section=0&amp;WF=Y","МАУ ДО г. КАЛИНИНГРАДА ""ДШИ им. П.И.ЧАЙКОВСКОГО""")</f>
        <v>МАУ ДО г. КАЛИНИНГРАДА "ДШИ им. П.И.ЧАЙКОВСКОГО"</v>
      </c>
      <c r="B18" s="15" t="s">
        <v>25</v>
      </c>
      <c r="C18" s="5" t="s">
        <v>38</v>
      </c>
      <c r="D18" s="16">
        <f t="shared" si="0"/>
        <v>39</v>
      </c>
      <c r="E18" s="16">
        <v>10</v>
      </c>
      <c r="F18" s="16">
        <v>9</v>
      </c>
      <c r="G18" s="16">
        <v>10</v>
      </c>
      <c r="H18" s="16">
        <v>10</v>
      </c>
      <c r="I18" s="16">
        <f t="shared" si="1"/>
        <v>52</v>
      </c>
      <c r="J18" s="16">
        <v>10</v>
      </c>
      <c r="K18" s="16">
        <v>6</v>
      </c>
      <c r="L18" s="16">
        <v>10</v>
      </c>
      <c r="M18" s="16">
        <v>10</v>
      </c>
      <c r="N18" s="16">
        <v>10</v>
      </c>
      <c r="O18" s="16">
        <v>6</v>
      </c>
      <c r="P18" s="16">
        <v>0</v>
      </c>
      <c r="Q18" s="16">
        <f t="shared" si="2"/>
        <v>20</v>
      </c>
      <c r="R18" s="16">
        <v>10</v>
      </c>
      <c r="S18" s="16">
        <v>10</v>
      </c>
      <c r="T18" s="16">
        <f t="shared" si="3"/>
        <v>30</v>
      </c>
      <c r="U18" s="16">
        <v>10</v>
      </c>
      <c r="V18" s="16">
        <v>10</v>
      </c>
      <c r="W18" s="16">
        <v>10</v>
      </c>
      <c r="X18" s="16">
        <f t="shared" si="4"/>
        <v>141</v>
      </c>
    </row>
    <row r="19" spans="1:26" ht="63.75" hidden="1" customHeight="1" x14ac:dyDescent="0.25">
      <c r="A19" s="14" t="str">
        <f>HYPERLINK("iblock_element_edit.php?IBLOCK_ID=22&amp;type=roles&amp;ID=79164&amp;lang=ru&amp;find_section_section=0&amp;WF=Y","МАУ ДО г. КАЛИНИНГРАДА ДЮЦ "" на КОМСОМОЛЬСКОЙ""")</f>
        <v>МАУ ДО г. КАЛИНИНГРАДА ДЮЦ " на КОМСОМОЛЬСКОЙ"</v>
      </c>
      <c r="B19" s="15" t="s">
        <v>25</v>
      </c>
      <c r="C19" s="5" t="s">
        <v>38</v>
      </c>
      <c r="D19" s="16">
        <f t="shared" si="0"/>
        <v>33</v>
      </c>
      <c r="E19" s="16">
        <v>7.5</v>
      </c>
      <c r="F19" s="16">
        <v>9.5</v>
      </c>
      <c r="G19" s="16">
        <v>10</v>
      </c>
      <c r="H19" s="16">
        <v>6</v>
      </c>
      <c r="I19" s="16">
        <f t="shared" si="1"/>
        <v>58</v>
      </c>
      <c r="J19" s="16">
        <v>10</v>
      </c>
      <c r="K19" s="16">
        <v>10</v>
      </c>
      <c r="L19" s="16">
        <v>10</v>
      </c>
      <c r="M19" s="16">
        <v>8</v>
      </c>
      <c r="N19" s="16">
        <v>10</v>
      </c>
      <c r="O19" s="16">
        <v>10</v>
      </c>
      <c r="P19" s="16">
        <v>0</v>
      </c>
      <c r="Q19" s="16">
        <f t="shared" si="2"/>
        <v>20</v>
      </c>
      <c r="R19" s="16">
        <v>10</v>
      </c>
      <c r="S19" s="16">
        <v>10</v>
      </c>
      <c r="T19" s="16">
        <f t="shared" si="3"/>
        <v>30</v>
      </c>
      <c r="U19" s="16">
        <v>10</v>
      </c>
      <c r="V19" s="16">
        <v>10</v>
      </c>
      <c r="W19" s="16">
        <v>10</v>
      </c>
      <c r="X19" s="16">
        <f t="shared" si="4"/>
        <v>141</v>
      </c>
      <c r="Y19" s="17"/>
      <c r="Z19" s="17"/>
    </row>
    <row r="20" spans="1:26" ht="51" customHeight="1" x14ac:dyDescent="0.25">
      <c r="A20" s="14" t="str">
        <f>HYPERLINK("iblock_element_edit.php?IBLOCK_ID=22&amp;type=roles&amp;ID=79201&amp;lang=ru&amp;find_section_section=0&amp;WF=Y","МБУ ДО ""ЦЕНТР РАЗВИТИЯ ТВОРЧЕСТВА ДЕТЕЙ И ЮНОШЕСТВА г. ОЗЕРСКА"" КАЛИНИНГРАДСКОЙ ОБЛ.")</f>
        <v>МБУ ДО "ЦЕНТР РАЗВИТИЯ ТВОРЧЕСТВА ДЕТЕЙ И ЮНОШЕСТВА г. ОЗЕРСКА" КАЛИНИНГРАДСКОЙ ОБЛ.</v>
      </c>
      <c r="B20" s="15" t="s">
        <v>39</v>
      </c>
      <c r="C20" s="5" t="s">
        <v>38</v>
      </c>
      <c r="D20" s="16">
        <f t="shared" si="0"/>
        <v>30</v>
      </c>
      <c r="E20" s="16">
        <v>10</v>
      </c>
      <c r="F20" s="16">
        <v>10</v>
      </c>
      <c r="G20" s="16">
        <v>10</v>
      </c>
      <c r="H20" s="16">
        <v>0</v>
      </c>
      <c r="I20" s="16">
        <f t="shared" si="1"/>
        <v>61</v>
      </c>
      <c r="J20" s="16">
        <v>10</v>
      </c>
      <c r="K20" s="16">
        <v>8</v>
      </c>
      <c r="L20" s="16">
        <v>10</v>
      </c>
      <c r="M20" s="16">
        <v>10</v>
      </c>
      <c r="N20" s="16">
        <v>10</v>
      </c>
      <c r="O20" s="16">
        <v>6</v>
      </c>
      <c r="P20" s="16">
        <v>7</v>
      </c>
      <c r="Q20" s="16">
        <f t="shared" si="2"/>
        <v>20</v>
      </c>
      <c r="R20" s="16">
        <v>10</v>
      </c>
      <c r="S20" s="16">
        <v>10</v>
      </c>
      <c r="T20" s="16">
        <f t="shared" si="3"/>
        <v>30</v>
      </c>
      <c r="U20" s="16">
        <v>10</v>
      </c>
      <c r="V20" s="16">
        <v>10</v>
      </c>
      <c r="W20" s="16">
        <v>10</v>
      </c>
      <c r="X20" s="16">
        <f t="shared" si="4"/>
        <v>141</v>
      </c>
    </row>
    <row r="21" spans="1:26" ht="51" customHeight="1" x14ac:dyDescent="0.25">
      <c r="A21" s="14" t="str">
        <f>HYPERLINK("iblock_element_edit.php?IBLOCK_ID=22&amp;type=roles&amp;ID=79210&amp;lang=ru&amp;find_section_section=0&amp;WF=Y","МАУ ДО МО ""СВЕТЛОВСКИЙ ГО"" ""ДШИ г. СВЕТЛОГО""")</f>
        <v>МАУ ДО МО "СВЕТЛОВСКИЙ ГО" "ДШИ г. СВЕТЛОГО"</v>
      </c>
      <c r="B21" s="15" t="s">
        <v>40</v>
      </c>
      <c r="C21" s="5" t="s">
        <v>38</v>
      </c>
      <c r="D21" s="16">
        <f t="shared" si="0"/>
        <v>33.5</v>
      </c>
      <c r="E21" s="16">
        <v>8</v>
      </c>
      <c r="F21" s="16">
        <v>9.5</v>
      </c>
      <c r="G21" s="16">
        <v>10</v>
      </c>
      <c r="H21" s="16">
        <v>6</v>
      </c>
      <c r="I21" s="16">
        <f t="shared" si="1"/>
        <v>57</v>
      </c>
      <c r="J21" s="16">
        <v>10</v>
      </c>
      <c r="K21" s="16">
        <v>8</v>
      </c>
      <c r="L21" s="16">
        <v>10</v>
      </c>
      <c r="M21" s="16">
        <v>8</v>
      </c>
      <c r="N21" s="16">
        <v>10</v>
      </c>
      <c r="O21" s="16">
        <v>8</v>
      </c>
      <c r="P21" s="16">
        <v>3</v>
      </c>
      <c r="Q21" s="16">
        <f t="shared" si="2"/>
        <v>20</v>
      </c>
      <c r="R21" s="16">
        <v>10</v>
      </c>
      <c r="S21" s="16">
        <v>10</v>
      </c>
      <c r="T21" s="16">
        <f t="shared" si="3"/>
        <v>30</v>
      </c>
      <c r="U21" s="16">
        <v>10</v>
      </c>
      <c r="V21" s="16">
        <v>10</v>
      </c>
      <c r="W21" s="16">
        <v>10</v>
      </c>
      <c r="X21" s="16">
        <f t="shared" si="4"/>
        <v>140.5</v>
      </c>
    </row>
    <row r="22" spans="1:26" ht="51" hidden="1" customHeight="1" x14ac:dyDescent="0.25">
      <c r="A22" s="14" t="str">
        <f>HYPERLINK("iblock_element_edit.php?IBLOCK_ID=22&amp;type=roles&amp;ID=79190&amp;lang=ru&amp;find_section_section=0&amp;WF=Y","МБУ ДО ""ДЮЦ""")</f>
        <v>МБУ ДО "ДЮЦ"</v>
      </c>
      <c r="B22" s="15" t="s">
        <v>41</v>
      </c>
      <c r="C22" s="5" t="s">
        <v>42</v>
      </c>
      <c r="D22" s="16">
        <f t="shared" si="0"/>
        <v>40</v>
      </c>
      <c r="E22" s="16">
        <v>10</v>
      </c>
      <c r="F22" s="16">
        <v>10</v>
      </c>
      <c r="G22" s="16">
        <v>10</v>
      </c>
      <c r="H22" s="16">
        <v>10</v>
      </c>
      <c r="I22" s="16">
        <f t="shared" si="1"/>
        <v>52</v>
      </c>
      <c r="J22" s="16">
        <v>10</v>
      </c>
      <c r="K22" s="16">
        <v>8</v>
      </c>
      <c r="L22" s="16">
        <v>10</v>
      </c>
      <c r="M22" s="16">
        <v>8</v>
      </c>
      <c r="N22" s="16">
        <v>5</v>
      </c>
      <c r="O22" s="16">
        <v>8</v>
      </c>
      <c r="P22" s="16">
        <v>3</v>
      </c>
      <c r="Q22" s="16">
        <f t="shared" si="2"/>
        <v>20</v>
      </c>
      <c r="R22" s="16">
        <v>10</v>
      </c>
      <c r="S22" s="16">
        <v>10</v>
      </c>
      <c r="T22" s="16">
        <f t="shared" si="3"/>
        <v>27.71</v>
      </c>
      <c r="U22" s="16">
        <v>8</v>
      </c>
      <c r="V22" s="16">
        <v>10</v>
      </c>
      <c r="W22" s="16">
        <v>9.7100000000000009</v>
      </c>
      <c r="X22" s="16">
        <f t="shared" si="4"/>
        <v>139.71</v>
      </c>
    </row>
    <row r="23" spans="1:26" ht="38.25" customHeight="1" x14ac:dyDescent="0.25">
      <c r="A23" s="14" t="str">
        <f>HYPERLINK("iblock_element_edit.php?IBLOCK_ID=22&amp;type=roles&amp;ID=79226&amp;lang=ru&amp;find_section_section=0&amp;WF=Y","МАУ ДО ""ДЮЦ""")</f>
        <v>МАУ ДО "ДЮЦ"</v>
      </c>
      <c r="B23" s="15" t="s">
        <v>43</v>
      </c>
      <c r="C23" s="5" t="s">
        <v>42</v>
      </c>
      <c r="D23" s="16">
        <f t="shared" si="0"/>
        <v>38.5</v>
      </c>
      <c r="E23" s="16">
        <v>8.5</v>
      </c>
      <c r="F23" s="16">
        <v>10</v>
      </c>
      <c r="G23" s="16">
        <v>10</v>
      </c>
      <c r="H23" s="16">
        <v>10</v>
      </c>
      <c r="I23" s="16">
        <f t="shared" si="1"/>
        <v>52</v>
      </c>
      <c r="J23" s="16">
        <v>8</v>
      </c>
      <c r="K23" s="16">
        <v>8</v>
      </c>
      <c r="L23" s="16">
        <v>10</v>
      </c>
      <c r="M23" s="16">
        <v>10</v>
      </c>
      <c r="N23" s="16">
        <v>10</v>
      </c>
      <c r="O23" s="16">
        <v>6</v>
      </c>
      <c r="P23" s="16">
        <v>0</v>
      </c>
      <c r="Q23" s="16">
        <f t="shared" si="2"/>
        <v>20</v>
      </c>
      <c r="R23" s="16">
        <v>10</v>
      </c>
      <c r="S23" s="16">
        <v>10</v>
      </c>
      <c r="T23" s="16">
        <f t="shared" si="3"/>
        <v>29.07</v>
      </c>
      <c r="U23" s="16">
        <v>9.69</v>
      </c>
      <c r="V23" s="16">
        <v>9.69</v>
      </c>
      <c r="W23" s="16">
        <v>9.69</v>
      </c>
      <c r="X23" s="16">
        <f t="shared" si="4"/>
        <v>139.57</v>
      </c>
    </row>
    <row r="24" spans="1:26" ht="63.75" customHeight="1" x14ac:dyDescent="0.25">
      <c r="A24" s="14" t="str">
        <f>HYPERLINK("iblock_element_edit.php?IBLOCK_ID=22&amp;type=roles&amp;ID=79208&amp;lang=ru&amp;find_section_section=0&amp;WF=Y","МАУ ДО ГО ""ГОРОД КАЛИНИНГРАД"" ""ДШИ им.Ф. ШОПЕНА""")</f>
        <v>МАУ ДО ГО "ГОРОД КАЛИНИНГРАД" "ДШИ им.Ф. ШОПЕНА"</v>
      </c>
      <c r="B24" s="15" t="s">
        <v>25</v>
      </c>
      <c r="C24" s="5" t="s">
        <v>44</v>
      </c>
      <c r="D24" s="16">
        <f t="shared" si="0"/>
        <v>39</v>
      </c>
      <c r="E24" s="16">
        <v>10</v>
      </c>
      <c r="F24" s="16">
        <v>9</v>
      </c>
      <c r="G24" s="16">
        <v>10</v>
      </c>
      <c r="H24" s="16">
        <v>10</v>
      </c>
      <c r="I24" s="16">
        <f t="shared" si="1"/>
        <v>56</v>
      </c>
      <c r="J24" s="16">
        <v>10</v>
      </c>
      <c r="K24" s="16">
        <v>8</v>
      </c>
      <c r="L24" s="16">
        <v>8</v>
      </c>
      <c r="M24" s="16">
        <v>8</v>
      </c>
      <c r="N24" s="16">
        <v>10</v>
      </c>
      <c r="O24" s="16">
        <v>8</v>
      </c>
      <c r="P24" s="16">
        <v>4</v>
      </c>
      <c r="Q24" s="16">
        <f t="shared" si="2"/>
        <v>20</v>
      </c>
      <c r="R24" s="16">
        <v>10</v>
      </c>
      <c r="S24" s="16">
        <v>10</v>
      </c>
      <c r="T24" s="16">
        <f t="shared" si="3"/>
        <v>24.39</v>
      </c>
      <c r="U24" s="16">
        <v>8.1300000000000008</v>
      </c>
      <c r="V24" s="16">
        <v>8.1300000000000008</v>
      </c>
      <c r="W24" s="16">
        <v>8.1300000000000008</v>
      </c>
      <c r="X24" s="16">
        <f t="shared" si="4"/>
        <v>139.38999999999999</v>
      </c>
    </row>
    <row r="25" spans="1:26" ht="63.75" hidden="1" customHeight="1" x14ac:dyDescent="0.25">
      <c r="A25" s="14" t="str">
        <f>HYPERLINK("iblock_element_edit.php?IBLOCK_ID=22&amp;type=roles&amp;ID=79246&amp;lang=ru&amp;find_section_section=0&amp;WF=Y","МБУ ДО г.КАЛИНИНГРАДА ДЮСШ ВОСТОЧНЫХ ЕДИНОБОРСТВ")</f>
        <v>МБУ ДО г.КАЛИНИНГРАДА ДЮСШ ВОСТОЧНЫХ ЕДИНОБОРСТВ</v>
      </c>
      <c r="B25" s="15" t="s">
        <v>25</v>
      </c>
      <c r="C25" s="5" t="s">
        <v>44</v>
      </c>
      <c r="D25" s="16">
        <f t="shared" si="0"/>
        <v>31.5</v>
      </c>
      <c r="E25" s="16">
        <v>5.5</v>
      </c>
      <c r="F25" s="16">
        <v>10</v>
      </c>
      <c r="G25" s="16">
        <v>6</v>
      </c>
      <c r="H25" s="16">
        <v>10</v>
      </c>
      <c r="I25" s="16">
        <f t="shared" si="1"/>
        <v>57</v>
      </c>
      <c r="J25" s="16">
        <v>10</v>
      </c>
      <c r="K25" s="16">
        <v>4</v>
      </c>
      <c r="L25" s="16">
        <v>10</v>
      </c>
      <c r="M25" s="16">
        <v>3</v>
      </c>
      <c r="N25" s="16">
        <v>10</v>
      </c>
      <c r="O25" s="16">
        <v>10</v>
      </c>
      <c r="P25" s="16">
        <v>10</v>
      </c>
      <c r="Q25" s="16">
        <f t="shared" si="2"/>
        <v>20</v>
      </c>
      <c r="R25" s="16">
        <v>10</v>
      </c>
      <c r="S25" s="16">
        <v>10</v>
      </c>
      <c r="T25" s="16">
        <f t="shared" si="3"/>
        <v>30</v>
      </c>
      <c r="U25" s="16">
        <v>10</v>
      </c>
      <c r="V25" s="16">
        <v>10</v>
      </c>
      <c r="W25" s="16">
        <v>10</v>
      </c>
      <c r="X25" s="16">
        <f t="shared" si="4"/>
        <v>138.5</v>
      </c>
    </row>
    <row r="26" spans="1:26" ht="51" customHeight="1" x14ac:dyDescent="0.25">
      <c r="A26" s="14" t="str">
        <f>HYPERLINK("iblock_element_edit.php?IBLOCK_ID=22&amp;type=roles&amp;ID=79224&amp;lang=ru&amp;find_section_section=0&amp;WF=Y","МБУ ДО ""КРАСНОЗНАМЕНСКАЯ ДШИ""")</f>
        <v>МБУ ДО "КРАСНОЗНАМЕНСКАЯ ДШИ"</v>
      </c>
      <c r="B26" s="15" t="s">
        <v>45</v>
      </c>
      <c r="C26" s="5" t="s">
        <v>46</v>
      </c>
      <c r="D26" s="16">
        <f t="shared" si="0"/>
        <v>40</v>
      </c>
      <c r="E26" s="16">
        <v>10</v>
      </c>
      <c r="F26" s="16">
        <v>10</v>
      </c>
      <c r="G26" s="16">
        <v>10</v>
      </c>
      <c r="H26" s="16">
        <v>10</v>
      </c>
      <c r="I26" s="16">
        <f t="shared" si="1"/>
        <v>48</v>
      </c>
      <c r="J26" s="16">
        <v>10</v>
      </c>
      <c r="K26" s="16">
        <v>6</v>
      </c>
      <c r="L26" s="16">
        <v>10</v>
      </c>
      <c r="M26" s="16">
        <v>10</v>
      </c>
      <c r="N26" s="16">
        <v>10</v>
      </c>
      <c r="O26" s="16">
        <v>2</v>
      </c>
      <c r="P26" s="16">
        <v>0</v>
      </c>
      <c r="Q26" s="16">
        <f t="shared" si="2"/>
        <v>20</v>
      </c>
      <c r="R26" s="16">
        <v>10</v>
      </c>
      <c r="S26" s="16">
        <v>10</v>
      </c>
      <c r="T26" s="16">
        <f t="shared" si="3"/>
        <v>30</v>
      </c>
      <c r="U26" s="16">
        <v>10</v>
      </c>
      <c r="V26" s="16">
        <v>10</v>
      </c>
      <c r="W26" s="16">
        <v>10</v>
      </c>
      <c r="X26" s="16">
        <f t="shared" si="4"/>
        <v>138</v>
      </c>
    </row>
    <row r="27" spans="1:26" ht="38.25" customHeight="1" x14ac:dyDescent="0.25">
      <c r="A27" s="14" t="str">
        <f>HYPERLINK("iblock_element_edit.php?IBLOCK_ID=22&amp;type=roles&amp;ID=79170&amp;lang=ru&amp;find_section_section=0&amp;WF=Y","МБУ ДО""ДШИ"" г. СОВЕТСКА")</f>
        <v>МБУ ДО"ДШИ" г. СОВЕТСКА</v>
      </c>
      <c r="B27" s="15" t="s">
        <v>47</v>
      </c>
      <c r="C27" s="5" t="s">
        <v>46</v>
      </c>
      <c r="D27" s="16">
        <f t="shared" si="0"/>
        <v>40</v>
      </c>
      <c r="E27" s="16">
        <v>10</v>
      </c>
      <c r="F27" s="16">
        <v>10</v>
      </c>
      <c r="G27" s="16">
        <v>10</v>
      </c>
      <c r="H27" s="16">
        <v>10</v>
      </c>
      <c r="I27" s="16">
        <f t="shared" si="1"/>
        <v>48</v>
      </c>
      <c r="J27" s="16">
        <v>6</v>
      </c>
      <c r="K27" s="16">
        <v>8</v>
      </c>
      <c r="L27" s="16">
        <v>10</v>
      </c>
      <c r="M27" s="16">
        <v>8</v>
      </c>
      <c r="N27" s="16">
        <v>10</v>
      </c>
      <c r="O27" s="16">
        <v>6</v>
      </c>
      <c r="P27" s="16">
        <v>0</v>
      </c>
      <c r="Q27" s="16">
        <f t="shared" si="2"/>
        <v>20</v>
      </c>
      <c r="R27" s="16">
        <v>10</v>
      </c>
      <c r="S27" s="16">
        <v>10</v>
      </c>
      <c r="T27" s="16">
        <f t="shared" si="3"/>
        <v>30</v>
      </c>
      <c r="U27" s="16">
        <v>10</v>
      </c>
      <c r="V27" s="16">
        <v>10</v>
      </c>
      <c r="W27" s="16">
        <v>10</v>
      </c>
      <c r="X27" s="16">
        <f t="shared" si="4"/>
        <v>138</v>
      </c>
    </row>
    <row r="28" spans="1:26" ht="63.75" hidden="1" customHeight="1" x14ac:dyDescent="0.25">
      <c r="A28" s="14" t="str">
        <f>HYPERLINK("iblock_element_edit.php?IBLOCK_ID=22&amp;type=roles&amp;ID=79213&amp;lang=ru&amp;find_section_section=0&amp;WF=Y","МАУ ДО г. КАЛИНИНГРАДА ЦЕНТР ТВОРЧЕСКОГО РАЗВИТИЯ И ГУМАНИТАРНОГО ОБРАЗОВАНИЯ ""ИНФОРМАЦИОННЫЕ ТЕХНОЛОГИИ""")</f>
        <v>МАУ ДО г. КАЛИНИНГРАДА ЦЕНТР ТВОРЧЕСКОГО РАЗВИТИЯ И ГУМАНИТАРНОГО ОБРАЗОВАНИЯ "ИНФОРМАЦИОННЫЕ ТЕХНОЛОГИИ"</v>
      </c>
      <c r="B28" s="15" t="s">
        <v>25</v>
      </c>
      <c r="C28" s="5" t="s">
        <v>46</v>
      </c>
      <c r="D28" s="16">
        <f t="shared" si="0"/>
        <v>27.5</v>
      </c>
      <c r="E28" s="16">
        <v>4.5</v>
      </c>
      <c r="F28" s="16">
        <v>7</v>
      </c>
      <c r="G28" s="16">
        <v>6</v>
      </c>
      <c r="H28" s="16">
        <v>10</v>
      </c>
      <c r="I28" s="16">
        <f t="shared" si="1"/>
        <v>60</v>
      </c>
      <c r="J28" s="16">
        <v>10</v>
      </c>
      <c r="K28" s="16">
        <v>10</v>
      </c>
      <c r="L28" s="16">
        <v>10</v>
      </c>
      <c r="M28" s="16">
        <v>8</v>
      </c>
      <c r="N28" s="16">
        <v>10</v>
      </c>
      <c r="O28" s="16">
        <v>8</v>
      </c>
      <c r="P28" s="16">
        <v>4</v>
      </c>
      <c r="Q28" s="16">
        <f t="shared" si="2"/>
        <v>20</v>
      </c>
      <c r="R28" s="16">
        <v>10</v>
      </c>
      <c r="S28" s="16">
        <v>10</v>
      </c>
      <c r="T28" s="16">
        <f t="shared" si="3"/>
        <v>30</v>
      </c>
      <c r="U28" s="16">
        <v>10</v>
      </c>
      <c r="V28" s="16">
        <v>10</v>
      </c>
      <c r="W28" s="16">
        <v>10</v>
      </c>
      <c r="X28" s="16">
        <f t="shared" si="4"/>
        <v>137.5</v>
      </c>
    </row>
    <row r="29" spans="1:26" ht="38.25" customHeight="1" x14ac:dyDescent="0.25">
      <c r="A29" s="14" t="str">
        <f>HYPERLINK("iblock_element_edit.php?IBLOCK_ID=22&amp;type=roles&amp;ID=79166&amp;lang=ru&amp;find_section_section=0&amp;WF=Y","МБУ ДО ""ДШИ"" ЯНТАРНОГО ГО")</f>
        <v>МБУ ДО "ДШИ" ЯНТАРНОГО ГО</v>
      </c>
      <c r="B29" s="15" t="s">
        <v>48</v>
      </c>
      <c r="C29" s="5" t="s">
        <v>49</v>
      </c>
      <c r="D29" s="16">
        <f t="shared" si="0"/>
        <v>29.5</v>
      </c>
      <c r="E29" s="16">
        <v>9.5</v>
      </c>
      <c r="F29" s="16">
        <v>10</v>
      </c>
      <c r="G29" s="16">
        <v>10</v>
      </c>
      <c r="H29" s="16">
        <v>0</v>
      </c>
      <c r="I29" s="16">
        <f t="shared" si="1"/>
        <v>59</v>
      </c>
      <c r="J29" s="16">
        <v>10</v>
      </c>
      <c r="K29" s="16">
        <v>10</v>
      </c>
      <c r="L29" s="16">
        <v>10</v>
      </c>
      <c r="M29" s="16">
        <v>2</v>
      </c>
      <c r="N29" s="16">
        <v>10</v>
      </c>
      <c r="O29" s="16">
        <v>10</v>
      </c>
      <c r="P29" s="16">
        <v>7</v>
      </c>
      <c r="Q29" s="16">
        <f t="shared" si="2"/>
        <v>20</v>
      </c>
      <c r="R29" s="16">
        <v>10</v>
      </c>
      <c r="S29" s="16">
        <v>10</v>
      </c>
      <c r="T29" s="16">
        <f t="shared" si="3"/>
        <v>28.799999999999997</v>
      </c>
      <c r="U29" s="16">
        <v>9.6</v>
      </c>
      <c r="V29" s="16">
        <v>9.6</v>
      </c>
      <c r="W29" s="16">
        <v>9.6</v>
      </c>
      <c r="X29" s="16">
        <f t="shared" si="4"/>
        <v>137.30000000000001</v>
      </c>
    </row>
    <row r="30" spans="1:26" ht="38.25" customHeight="1" x14ac:dyDescent="0.25">
      <c r="A30" s="14" t="str">
        <f>HYPERLINK("iblock_element_edit.php?IBLOCK_ID=22&amp;type=roles&amp;ID=79216&amp;lang=ru&amp;find_section_section=0&amp;WF=Y","МАУ ДОД ""ДДТ"" г.НЕСТЕРОВА")</f>
        <v>МАУ ДОД "ДДТ" г.НЕСТЕРОВА</v>
      </c>
      <c r="B30" s="15" t="s">
        <v>50</v>
      </c>
      <c r="C30" s="5" t="s">
        <v>51</v>
      </c>
      <c r="D30" s="16">
        <f t="shared" si="0"/>
        <v>30</v>
      </c>
      <c r="E30" s="16">
        <v>10</v>
      </c>
      <c r="F30" s="16">
        <v>10</v>
      </c>
      <c r="G30" s="16">
        <v>10</v>
      </c>
      <c r="H30" s="16">
        <v>0</v>
      </c>
      <c r="I30" s="16">
        <f t="shared" si="1"/>
        <v>58</v>
      </c>
      <c r="J30" s="16">
        <v>10</v>
      </c>
      <c r="K30" s="16">
        <v>8</v>
      </c>
      <c r="L30" s="16">
        <v>10</v>
      </c>
      <c r="M30" s="16">
        <v>8</v>
      </c>
      <c r="N30" s="16">
        <v>10</v>
      </c>
      <c r="O30" s="16">
        <v>8</v>
      </c>
      <c r="P30" s="16">
        <v>4</v>
      </c>
      <c r="Q30" s="16">
        <f t="shared" si="2"/>
        <v>20</v>
      </c>
      <c r="R30" s="16">
        <v>10</v>
      </c>
      <c r="S30" s="16">
        <v>10</v>
      </c>
      <c r="T30" s="16">
        <f t="shared" si="3"/>
        <v>28.18</v>
      </c>
      <c r="U30" s="16">
        <v>8.18</v>
      </c>
      <c r="V30" s="16">
        <v>10</v>
      </c>
      <c r="W30" s="16">
        <v>10</v>
      </c>
      <c r="X30" s="16">
        <f t="shared" si="4"/>
        <v>136.18</v>
      </c>
    </row>
    <row r="31" spans="1:26" ht="63.75" hidden="1" customHeight="1" x14ac:dyDescent="0.25">
      <c r="A31" s="14" t="str">
        <f>HYPERLINK("iblock_element_edit.php?IBLOCK_ID=22&amp;type=roles&amp;ID=79249&amp;lang=ru&amp;find_section_section=0&amp;WF=Y","МАУ ДО ""ДЮСШ г. БАГРАТИОНОВСКА""")</f>
        <v>МАУ ДО "ДЮСШ г. БАГРАТИОНОВСКА"</v>
      </c>
      <c r="B31" s="15" t="s">
        <v>52</v>
      </c>
      <c r="C31" s="5" t="s">
        <v>51</v>
      </c>
      <c r="D31" s="16">
        <f t="shared" si="0"/>
        <v>33</v>
      </c>
      <c r="E31" s="16">
        <v>7</v>
      </c>
      <c r="F31" s="16">
        <v>10</v>
      </c>
      <c r="G31" s="16">
        <v>6</v>
      </c>
      <c r="H31" s="16">
        <v>10</v>
      </c>
      <c r="I31" s="16">
        <f t="shared" si="1"/>
        <v>53</v>
      </c>
      <c r="J31" s="16">
        <v>6</v>
      </c>
      <c r="K31" s="16">
        <v>6</v>
      </c>
      <c r="L31" s="16">
        <v>8</v>
      </c>
      <c r="M31" s="16">
        <v>10</v>
      </c>
      <c r="N31" s="16">
        <v>5</v>
      </c>
      <c r="O31" s="16">
        <v>8</v>
      </c>
      <c r="P31" s="16">
        <v>10</v>
      </c>
      <c r="Q31" s="16">
        <f t="shared" si="2"/>
        <v>20</v>
      </c>
      <c r="R31" s="16">
        <v>10</v>
      </c>
      <c r="S31" s="16">
        <v>10</v>
      </c>
      <c r="T31" s="16">
        <f t="shared" si="3"/>
        <v>30</v>
      </c>
      <c r="U31" s="16">
        <v>10</v>
      </c>
      <c r="V31" s="16">
        <v>10</v>
      </c>
      <c r="W31" s="16">
        <v>10</v>
      </c>
      <c r="X31" s="16">
        <f t="shared" si="4"/>
        <v>136</v>
      </c>
    </row>
    <row r="32" spans="1:26" ht="63.75" customHeight="1" x14ac:dyDescent="0.25">
      <c r="A32" s="14" t="str">
        <f>HYPERLINK("iblock_element_edit.php?IBLOCK_ID=22&amp;type=roles&amp;ID=79255&amp;lang=ru&amp;find_section_section=0&amp;WF=Y","МАУ ДО г. КАЛИНИНГРАДА ""ДМШ им. ГЛИНКИ М.И.""")</f>
        <v>МАУ ДО г. КАЛИНИНГРАДА "ДМШ им. ГЛИНКИ М.И."</v>
      </c>
      <c r="B32" s="15" t="s">
        <v>25</v>
      </c>
      <c r="C32" s="5" t="s">
        <v>51</v>
      </c>
      <c r="D32" s="16">
        <f t="shared" si="0"/>
        <v>27</v>
      </c>
      <c r="E32" s="16">
        <v>9</v>
      </c>
      <c r="F32" s="16">
        <v>10</v>
      </c>
      <c r="G32" s="16">
        <v>2</v>
      </c>
      <c r="H32" s="16">
        <v>6</v>
      </c>
      <c r="I32" s="16">
        <f t="shared" si="1"/>
        <v>59</v>
      </c>
      <c r="J32" s="16">
        <v>10</v>
      </c>
      <c r="K32" s="16">
        <v>6</v>
      </c>
      <c r="L32" s="16">
        <v>10</v>
      </c>
      <c r="M32" s="16">
        <v>8</v>
      </c>
      <c r="N32" s="16">
        <v>10</v>
      </c>
      <c r="O32" s="16">
        <v>8</v>
      </c>
      <c r="P32" s="16">
        <v>7</v>
      </c>
      <c r="Q32" s="16">
        <f t="shared" si="2"/>
        <v>20</v>
      </c>
      <c r="R32" s="16">
        <v>10</v>
      </c>
      <c r="S32" s="16">
        <v>10</v>
      </c>
      <c r="T32" s="16">
        <f t="shared" si="3"/>
        <v>30</v>
      </c>
      <c r="U32" s="16">
        <v>10</v>
      </c>
      <c r="V32" s="16">
        <v>10</v>
      </c>
      <c r="W32" s="16">
        <v>10</v>
      </c>
      <c r="X32" s="16">
        <f t="shared" si="4"/>
        <v>136</v>
      </c>
    </row>
    <row r="33" spans="1:24" ht="51" hidden="1" customHeight="1" x14ac:dyDescent="0.25">
      <c r="A33" s="14" t="str">
        <f>HYPERLINK("iblock_element_edit.php?IBLOCK_ID=22&amp;type=roles&amp;ID=79169&amp;lang=ru&amp;find_section_section=0&amp;WF=Y","МБУ ДО ""ДДТ п. ЖЕЛЕЗНОДОРОЖНЫЙ"" ПРАВДИНСКОГО ГО")</f>
        <v>МБУ ДО "ДДТ п. ЖЕЛЕЗНОДОРОЖНЫЙ" ПРАВДИНСКОГО ГО</v>
      </c>
      <c r="B33" s="15" t="s">
        <v>34</v>
      </c>
      <c r="C33" s="5" t="s">
        <v>51</v>
      </c>
      <c r="D33" s="16">
        <f t="shared" si="0"/>
        <v>28</v>
      </c>
      <c r="E33" s="16">
        <v>10</v>
      </c>
      <c r="F33" s="16">
        <v>10</v>
      </c>
      <c r="G33" s="16">
        <v>2</v>
      </c>
      <c r="H33" s="16">
        <v>6</v>
      </c>
      <c r="I33" s="16">
        <f t="shared" si="1"/>
        <v>58</v>
      </c>
      <c r="J33" s="16">
        <v>10</v>
      </c>
      <c r="K33" s="16">
        <v>10</v>
      </c>
      <c r="L33" s="16">
        <v>10</v>
      </c>
      <c r="M33" s="16">
        <v>8</v>
      </c>
      <c r="N33" s="16">
        <v>10</v>
      </c>
      <c r="O33" s="16">
        <v>6</v>
      </c>
      <c r="P33" s="16">
        <v>4</v>
      </c>
      <c r="Q33" s="16">
        <f t="shared" si="2"/>
        <v>20</v>
      </c>
      <c r="R33" s="16">
        <v>10</v>
      </c>
      <c r="S33" s="16">
        <v>10</v>
      </c>
      <c r="T33" s="16">
        <f t="shared" si="3"/>
        <v>30</v>
      </c>
      <c r="U33" s="16">
        <v>10</v>
      </c>
      <c r="V33" s="16">
        <v>10</v>
      </c>
      <c r="W33" s="16">
        <v>10</v>
      </c>
      <c r="X33" s="16">
        <f t="shared" si="4"/>
        <v>136</v>
      </c>
    </row>
    <row r="34" spans="1:24" ht="51" customHeight="1" x14ac:dyDescent="0.25">
      <c r="A34" s="14" t="str">
        <f>HYPERLINK("iblock_element_edit.php?IBLOCK_ID=22&amp;type=roles&amp;ID=79203&amp;lang=ru&amp;find_section_section=0&amp;WF=Y","МБУ ДО ДДТ г.МАМОНОВО")</f>
        <v>МБУ ДО ДДТ г.МАМОНОВО</v>
      </c>
      <c r="B34" s="15" t="s">
        <v>53</v>
      </c>
      <c r="C34" s="5" t="s">
        <v>51</v>
      </c>
      <c r="D34" s="16">
        <f t="shared" si="0"/>
        <v>33</v>
      </c>
      <c r="E34" s="16">
        <v>5</v>
      </c>
      <c r="F34" s="16">
        <v>8</v>
      </c>
      <c r="G34" s="16">
        <v>10</v>
      </c>
      <c r="H34" s="16">
        <v>10</v>
      </c>
      <c r="I34" s="16">
        <f t="shared" si="1"/>
        <v>56</v>
      </c>
      <c r="J34" s="16">
        <v>8</v>
      </c>
      <c r="K34" s="16">
        <v>8</v>
      </c>
      <c r="L34" s="16">
        <v>8</v>
      </c>
      <c r="M34" s="16">
        <v>8</v>
      </c>
      <c r="N34" s="16">
        <v>10</v>
      </c>
      <c r="O34" s="16">
        <v>8</v>
      </c>
      <c r="P34" s="16">
        <v>6</v>
      </c>
      <c r="Q34" s="16">
        <f t="shared" si="2"/>
        <v>20</v>
      </c>
      <c r="R34" s="16">
        <v>10</v>
      </c>
      <c r="S34" s="16">
        <v>10</v>
      </c>
      <c r="T34" s="16">
        <f t="shared" si="3"/>
        <v>26.67</v>
      </c>
      <c r="U34" s="16">
        <v>8.89</v>
      </c>
      <c r="V34" s="16">
        <v>8.89</v>
      </c>
      <c r="W34" s="16">
        <v>8.89</v>
      </c>
      <c r="X34" s="16">
        <f t="shared" si="4"/>
        <v>135.67000000000002</v>
      </c>
    </row>
    <row r="35" spans="1:24" ht="63.75" hidden="1" customHeight="1" x14ac:dyDescent="0.25">
      <c r="A35" s="14" t="str">
        <f>HYPERLINK("iblock_element_edit.php?IBLOCK_ID=22&amp;type=roles&amp;ID=79157&amp;lang=ru&amp;find_section_section=0&amp;WF=Y","МАУ ДО г. КАЛИНИНГРАДА ""ДВОРЕЦ СПОРТА ДЛЯ ДЕТЕЙ И ЮНОШЕСТВА""ЮНОСТЬ""")</f>
        <v>МАУ ДО г. КАЛИНИНГРАДА "ДВОРЕЦ СПОРТА ДЛЯ ДЕТЕЙ И ЮНОШЕСТВА"ЮНОСТЬ"</v>
      </c>
      <c r="B35" s="15" t="s">
        <v>25</v>
      </c>
      <c r="C35" s="5" t="s">
        <v>54</v>
      </c>
      <c r="D35" s="16">
        <f t="shared" si="0"/>
        <v>35.5</v>
      </c>
      <c r="E35" s="16">
        <v>6.5</v>
      </c>
      <c r="F35" s="16">
        <v>9</v>
      </c>
      <c r="G35" s="16">
        <v>10</v>
      </c>
      <c r="H35" s="16">
        <v>10</v>
      </c>
      <c r="I35" s="16">
        <f t="shared" si="1"/>
        <v>55</v>
      </c>
      <c r="J35" s="16">
        <v>8</v>
      </c>
      <c r="K35" s="16">
        <v>10</v>
      </c>
      <c r="L35" s="16">
        <v>8</v>
      </c>
      <c r="M35" s="16">
        <v>2</v>
      </c>
      <c r="N35" s="16">
        <v>10</v>
      </c>
      <c r="O35" s="16">
        <v>10</v>
      </c>
      <c r="P35" s="16">
        <v>7</v>
      </c>
      <c r="Q35" s="16">
        <f t="shared" si="2"/>
        <v>20</v>
      </c>
      <c r="R35" s="16">
        <v>10</v>
      </c>
      <c r="S35" s="16">
        <v>10</v>
      </c>
      <c r="T35" s="16">
        <f t="shared" si="3"/>
        <v>24.990000000000002</v>
      </c>
      <c r="U35" s="16">
        <v>8.33</v>
      </c>
      <c r="V35" s="16">
        <v>8.33</v>
      </c>
      <c r="W35" s="16">
        <v>8.33</v>
      </c>
      <c r="X35" s="16">
        <f t="shared" si="4"/>
        <v>135.49</v>
      </c>
    </row>
    <row r="36" spans="1:24" ht="51" customHeight="1" x14ac:dyDescent="0.25">
      <c r="A36" s="14" t="str">
        <f>HYPERLINK("iblock_element_edit.php?IBLOCK_ID=22&amp;type=roles&amp;ID=79207&amp;lang=ru&amp;find_section_section=0&amp;WF=Y","МБУ ДО ""ДШИ"" ПИОНЕРСКОГО ГО")</f>
        <v>МБУ ДО "ДШИ" ПИОНЕРСКОГО ГО</v>
      </c>
      <c r="B36" s="15" t="s">
        <v>55</v>
      </c>
      <c r="C36" s="5" t="s">
        <v>54</v>
      </c>
      <c r="D36" s="16">
        <f t="shared" si="0"/>
        <v>34.5</v>
      </c>
      <c r="E36" s="16">
        <v>8.5</v>
      </c>
      <c r="F36" s="16">
        <v>10</v>
      </c>
      <c r="G36" s="16">
        <v>6</v>
      </c>
      <c r="H36" s="16">
        <v>10</v>
      </c>
      <c r="I36" s="16">
        <f t="shared" si="1"/>
        <v>52</v>
      </c>
      <c r="J36" s="16">
        <v>8</v>
      </c>
      <c r="K36" s="16">
        <v>8</v>
      </c>
      <c r="L36" s="16">
        <v>8</v>
      </c>
      <c r="M36" s="16">
        <v>8</v>
      </c>
      <c r="N36" s="16">
        <v>10</v>
      </c>
      <c r="O36" s="16">
        <v>6</v>
      </c>
      <c r="P36" s="16">
        <v>4</v>
      </c>
      <c r="Q36" s="16">
        <f t="shared" si="2"/>
        <v>20</v>
      </c>
      <c r="R36" s="16">
        <v>10</v>
      </c>
      <c r="S36" s="16">
        <v>10</v>
      </c>
      <c r="T36" s="16">
        <f t="shared" si="3"/>
        <v>28.93</v>
      </c>
      <c r="U36" s="16">
        <v>8.93</v>
      </c>
      <c r="V36" s="16">
        <v>10</v>
      </c>
      <c r="W36" s="16">
        <v>10</v>
      </c>
      <c r="X36" s="16">
        <f t="shared" si="4"/>
        <v>135.43</v>
      </c>
    </row>
    <row r="37" spans="1:24" ht="51" customHeight="1" x14ac:dyDescent="0.25">
      <c r="A37" s="14" t="str">
        <f>HYPERLINK("iblock_element_edit.php?IBLOCK_ID=22&amp;type=roles&amp;ID=79149&amp;lang=ru&amp;find_section_section=0&amp;WF=Y","МАУ ДО ""ЧЕРНЯХОВСКАЯ ХУДОЖЕСТВЕННАЯ ШКОЛА им. МАРИИ ТЕНИШЕВОЙ""")</f>
        <v>МАУ ДО "ЧЕРНЯХОВСКАЯ ХУДОЖЕСТВЕННАЯ ШКОЛА им. МАРИИ ТЕНИШЕВОЙ"</v>
      </c>
      <c r="B37" s="15" t="s">
        <v>56</v>
      </c>
      <c r="C37" s="5" t="s">
        <v>54</v>
      </c>
      <c r="D37" s="16">
        <f t="shared" si="0"/>
        <v>34</v>
      </c>
      <c r="E37" s="16">
        <v>4</v>
      </c>
      <c r="F37" s="16">
        <v>10</v>
      </c>
      <c r="G37" s="16">
        <v>10</v>
      </c>
      <c r="H37" s="16">
        <v>10</v>
      </c>
      <c r="I37" s="16">
        <f t="shared" si="1"/>
        <v>51</v>
      </c>
      <c r="J37" s="16">
        <v>8</v>
      </c>
      <c r="K37" s="16">
        <v>8</v>
      </c>
      <c r="L37" s="16">
        <v>10</v>
      </c>
      <c r="M37" s="16">
        <v>10</v>
      </c>
      <c r="N37" s="16">
        <v>5</v>
      </c>
      <c r="O37" s="16">
        <v>6</v>
      </c>
      <c r="P37" s="16">
        <v>4</v>
      </c>
      <c r="Q37" s="16">
        <f t="shared" si="2"/>
        <v>20</v>
      </c>
      <c r="R37" s="16">
        <v>10</v>
      </c>
      <c r="S37" s="16">
        <v>10</v>
      </c>
      <c r="T37" s="16">
        <f t="shared" si="3"/>
        <v>30</v>
      </c>
      <c r="U37" s="16">
        <v>10</v>
      </c>
      <c r="V37" s="16">
        <v>10</v>
      </c>
      <c r="W37" s="16">
        <v>10</v>
      </c>
      <c r="X37" s="16">
        <f t="shared" si="4"/>
        <v>135</v>
      </c>
    </row>
    <row r="38" spans="1:24" ht="38.25" customHeight="1" x14ac:dyDescent="0.25">
      <c r="A38" s="14" t="str">
        <f>HYPERLINK("iblock_element_edit.php?IBLOCK_ID=22&amp;type=roles&amp;ID=79232&amp;lang=ru&amp;find_section_section=0&amp;WF=Y","МАУ ДО ""ГУСЕВСКАЯ ДШИВ""")</f>
        <v>МАУ ДО "ГУСЕВСКАЯ ДШИВ"</v>
      </c>
      <c r="B38" s="15" t="s">
        <v>43</v>
      </c>
      <c r="C38" s="5" t="s">
        <v>54</v>
      </c>
      <c r="D38" s="16">
        <f t="shared" si="0"/>
        <v>24.5</v>
      </c>
      <c r="E38" s="16">
        <v>6.5</v>
      </c>
      <c r="F38" s="16">
        <v>6</v>
      </c>
      <c r="G38" s="16">
        <v>6</v>
      </c>
      <c r="H38" s="16">
        <v>6</v>
      </c>
      <c r="I38" s="16">
        <f t="shared" si="1"/>
        <v>60</v>
      </c>
      <c r="J38" s="16">
        <v>10</v>
      </c>
      <c r="K38" s="16">
        <v>8</v>
      </c>
      <c r="L38" s="16">
        <v>10</v>
      </c>
      <c r="M38" s="16">
        <v>10</v>
      </c>
      <c r="N38" s="16">
        <v>10</v>
      </c>
      <c r="O38" s="16">
        <v>8</v>
      </c>
      <c r="P38" s="16">
        <v>4</v>
      </c>
      <c r="Q38" s="16">
        <f t="shared" si="2"/>
        <v>20</v>
      </c>
      <c r="R38" s="16">
        <v>10</v>
      </c>
      <c r="S38" s="16">
        <v>10</v>
      </c>
      <c r="T38" s="16">
        <f t="shared" si="3"/>
        <v>30</v>
      </c>
      <c r="U38" s="16">
        <v>10</v>
      </c>
      <c r="V38" s="16">
        <v>10</v>
      </c>
      <c r="W38" s="16">
        <v>10</v>
      </c>
      <c r="X38" s="16">
        <f t="shared" si="4"/>
        <v>134.5</v>
      </c>
    </row>
    <row r="39" spans="1:24" ht="38.25" hidden="1" customHeight="1" x14ac:dyDescent="0.25">
      <c r="A39" s="14" t="str">
        <f>HYPERLINK("iblock_element_edit.php?IBLOCK_ID=22&amp;type=roles&amp;ID=79191&amp;lang=ru&amp;find_section_section=0&amp;WF=Y","МАУ ДО ""ДЮСШ НЕСТЕРОВСКОГО РАЙОНА""")</f>
        <v>МАУ ДО "ДЮСШ НЕСТЕРОВСКОГО РАЙОНА"</v>
      </c>
      <c r="B39" s="15" t="s">
        <v>50</v>
      </c>
      <c r="C39" s="5" t="s">
        <v>57</v>
      </c>
      <c r="D39" s="16">
        <f t="shared" si="0"/>
        <v>30</v>
      </c>
      <c r="E39" s="16">
        <v>10</v>
      </c>
      <c r="F39" s="16">
        <v>10</v>
      </c>
      <c r="G39" s="16">
        <v>10</v>
      </c>
      <c r="H39" s="16">
        <v>0</v>
      </c>
      <c r="I39" s="16">
        <f t="shared" si="1"/>
        <v>54</v>
      </c>
      <c r="J39" s="16">
        <v>10</v>
      </c>
      <c r="K39" s="16">
        <v>8</v>
      </c>
      <c r="L39" s="16">
        <v>10</v>
      </c>
      <c r="M39" s="16">
        <v>10</v>
      </c>
      <c r="N39" s="16">
        <v>10</v>
      </c>
      <c r="O39" s="16">
        <v>6</v>
      </c>
      <c r="P39" s="16">
        <v>0</v>
      </c>
      <c r="Q39" s="16">
        <f t="shared" si="2"/>
        <v>20</v>
      </c>
      <c r="R39" s="16">
        <v>10</v>
      </c>
      <c r="S39" s="16">
        <v>10</v>
      </c>
      <c r="T39" s="16">
        <f t="shared" si="3"/>
        <v>30</v>
      </c>
      <c r="U39" s="16">
        <v>10</v>
      </c>
      <c r="V39" s="16">
        <v>10</v>
      </c>
      <c r="W39" s="16">
        <v>10</v>
      </c>
      <c r="X39" s="16">
        <f t="shared" si="4"/>
        <v>134</v>
      </c>
    </row>
    <row r="40" spans="1:24" ht="51" customHeight="1" x14ac:dyDescent="0.25">
      <c r="A40" s="14" t="str">
        <f>HYPERLINK("iblock_element_edit.php?IBLOCK_ID=22&amp;type=roles&amp;ID=79154&amp;lang=ru&amp;find_section_section=0&amp;WF=Y","МБУ ДО ""ДШИ им. А. КАРАМАНОВА""")</f>
        <v>МБУ ДО "ДШИ им. А. КАРАМАНОВА"</v>
      </c>
      <c r="B40" s="15" t="s">
        <v>41</v>
      </c>
      <c r="C40" s="5" t="s">
        <v>57</v>
      </c>
      <c r="D40" s="16">
        <f t="shared" si="0"/>
        <v>39.5</v>
      </c>
      <c r="E40" s="16">
        <v>9.5</v>
      </c>
      <c r="F40" s="16">
        <v>10</v>
      </c>
      <c r="G40" s="16">
        <v>10</v>
      </c>
      <c r="H40" s="16">
        <v>10</v>
      </c>
      <c r="I40" s="16">
        <f t="shared" si="1"/>
        <v>44</v>
      </c>
      <c r="J40" s="16">
        <v>4</v>
      </c>
      <c r="K40" s="16">
        <v>6</v>
      </c>
      <c r="L40" s="16">
        <v>10</v>
      </c>
      <c r="M40" s="16">
        <v>8</v>
      </c>
      <c r="N40" s="16">
        <v>10</v>
      </c>
      <c r="O40" s="16">
        <v>6</v>
      </c>
      <c r="P40" s="16">
        <v>0</v>
      </c>
      <c r="Q40" s="16">
        <f t="shared" si="2"/>
        <v>20</v>
      </c>
      <c r="R40" s="16">
        <v>10</v>
      </c>
      <c r="S40" s="16">
        <v>10</v>
      </c>
      <c r="T40" s="16">
        <f t="shared" si="3"/>
        <v>30</v>
      </c>
      <c r="U40" s="16">
        <v>10</v>
      </c>
      <c r="V40" s="16">
        <v>10</v>
      </c>
      <c r="W40" s="16">
        <v>10</v>
      </c>
      <c r="X40" s="16">
        <f t="shared" si="4"/>
        <v>133.5</v>
      </c>
    </row>
    <row r="41" spans="1:24" ht="38.25" customHeight="1" x14ac:dyDescent="0.25">
      <c r="A41" s="14" t="str">
        <f>HYPERLINK("iblock_element_edit.php?IBLOCK_ID=22&amp;type=roles&amp;ID=79156&amp;lang=ru&amp;find_section_section=0&amp;WF=Y","МБУ ДО ""ДШИ им.  ГРЕЧАНИНОВА А.Т."" г. СВЕТЛОГОРСКА")</f>
        <v>МБУ ДО "ДШИ им.  ГРЕЧАНИНОВА А.Т." г. СВЕТЛОГОРСКА</v>
      </c>
      <c r="B41" s="15" t="s">
        <v>31</v>
      </c>
      <c r="C41" s="5" t="s">
        <v>58</v>
      </c>
      <c r="D41" s="16">
        <f t="shared" si="0"/>
        <v>30</v>
      </c>
      <c r="E41" s="16">
        <v>9.5</v>
      </c>
      <c r="F41" s="16">
        <v>3.5</v>
      </c>
      <c r="G41" s="16">
        <v>10</v>
      </c>
      <c r="H41" s="16">
        <v>7</v>
      </c>
      <c r="I41" s="16">
        <f t="shared" si="1"/>
        <v>58</v>
      </c>
      <c r="J41" s="16">
        <v>10</v>
      </c>
      <c r="K41" s="16">
        <v>8</v>
      </c>
      <c r="L41" s="16">
        <v>10</v>
      </c>
      <c r="M41" s="16">
        <v>8</v>
      </c>
      <c r="N41" s="16">
        <v>10</v>
      </c>
      <c r="O41" s="16">
        <v>8</v>
      </c>
      <c r="P41" s="16">
        <v>4</v>
      </c>
      <c r="Q41" s="16">
        <f t="shared" si="2"/>
        <v>20</v>
      </c>
      <c r="R41" s="16">
        <v>10</v>
      </c>
      <c r="S41" s="16">
        <v>10</v>
      </c>
      <c r="T41" s="16">
        <f t="shared" si="3"/>
        <v>25.380000000000003</v>
      </c>
      <c r="U41" s="16">
        <v>8.4600000000000009</v>
      </c>
      <c r="V41" s="16">
        <v>8.4600000000000009</v>
      </c>
      <c r="W41" s="16">
        <v>8.4600000000000009</v>
      </c>
      <c r="X41" s="16">
        <f t="shared" si="4"/>
        <v>133.38</v>
      </c>
    </row>
    <row r="42" spans="1:24" ht="51" hidden="1" customHeight="1" x14ac:dyDescent="0.25">
      <c r="A42" s="14" t="str">
        <f>HYPERLINK("iblock_element_edit.php?IBLOCK_ID=22&amp;type=roles&amp;ID=79185&amp;lang=ru&amp;find_section_section=0&amp;WF=Y","МАУ ДО ДЮСШ ""ЯНТАРЬ""")</f>
        <v>МАУ ДО ДЮСШ "ЯНТАРЬ"</v>
      </c>
      <c r="B42" s="15" t="s">
        <v>59</v>
      </c>
      <c r="C42" s="5" t="s">
        <v>58</v>
      </c>
      <c r="D42" s="16">
        <f t="shared" si="0"/>
        <v>30</v>
      </c>
      <c r="E42" s="16">
        <v>10</v>
      </c>
      <c r="F42" s="16">
        <v>10</v>
      </c>
      <c r="G42" s="16">
        <v>10</v>
      </c>
      <c r="H42" s="16">
        <v>0</v>
      </c>
      <c r="I42" s="16">
        <f t="shared" si="1"/>
        <v>54</v>
      </c>
      <c r="J42" s="16">
        <v>8</v>
      </c>
      <c r="K42" s="16">
        <v>10</v>
      </c>
      <c r="L42" s="16">
        <v>6</v>
      </c>
      <c r="M42" s="16">
        <v>10</v>
      </c>
      <c r="N42" s="16">
        <v>10</v>
      </c>
      <c r="O42" s="16">
        <v>10</v>
      </c>
      <c r="P42" s="16">
        <v>0</v>
      </c>
      <c r="Q42" s="16">
        <f t="shared" si="2"/>
        <v>20</v>
      </c>
      <c r="R42" s="16">
        <v>10</v>
      </c>
      <c r="S42" s="16">
        <v>10</v>
      </c>
      <c r="T42" s="16">
        <f t="shared" si="3"/>
        <v>29.130000000000003</v>
      </c>
      <c r="U42" s="16">
        <v>9.7100000000000009</v>
      </c>
      <c r="V42" s="16">
        <v>9.7100000000000009</v>
      </c>
      <c r="W42" s="16">
        <v>9.7100000000000009</v>
      </c>
      <c r="X42" s="16">
        <f t="shared" si="4"/>
        <v>133.13</v>
      </c>
    </row>
    <row r="43" spans="1:24" ht="78.75" customHeight="1" x14ac:dyDescent="0.25">
      <c r="A43" s="14" t="str">
        <f>HYPERLINK("iblock_element_edit.php?IBLOCK_ID=22&amp;type=roles&amp;ID=79152&amp;lang=ru&amp;find_section_section=0&amp;WF=Y","МБУ ДО ""ДШИ"" им. Д.Б.КАБАЛЕВСКОГО п.ХРАБРОВО")</f>
        <v>МБУ ДО "ДШИ" им. Д.Б.КАБАЛЕВСКОГО п.ХРАБРОВО</v>
      </c>
      <c r="B43" s="15" t="s">
        <v>41</v>
      </c>
      <c r="C43" s="5" t="s">
        <v>58</v>
      </c>
      <c r="D43" s="16">
        <f t="shared" si="0"/>
        <v>35</v>
      </c>
      <c r="E43" s="16">
        <v>7</v>
      </c>
      <c r="F43" s="16">
        <v>8</v>
      </c>
      <c r="G43" s="16">
        <v>10</v>
      </c>
      <c r="H43" s="16">
        <v>10</v>
      </c>
      <c r="I43" s="16">
        <f t="shared" si="1"/>
        <v>48</v>
      </c>
      <c r="J43" s="16">
        <v>8</v>
      </c>
      <c r="K43" s="16">
        <v>6</v>
      </c>
      <c r="L43" s="16">
        <v>10</v>
      </c>
      <c r="M43" s="16">
        <v>8</v>
      </c>
      <c r="N43" s="16">
        <v>10</v>
      </c>
      <c r="O43" s="16">
        <v>6</v>
      </c>
      <c r="P43" s="16">
        <v>0</v>
      </c>
      <c r="Q43" s="16">
        <f t="shared" si="2"/>
        <v>20</v>
      </c>
      <c r="R43" s="16">
        <v>10</v>
      </c>
      <c r="S43" s="16">
        <v>10</v>
      </c>
      <c r="T43" s="16">
        <f t="shared" si="3"/>
        <v>30</v>
      </c>
      <c r="U43" s="16">
        <v>10</v>
      </c>
      <c r="V43" s="16">
        <v>10</v>
      </c>
      <c r="W43" s="16">
        <v>10</v>
      </c>
      <c r="X43" s="16">
        <f t="shared" si="4"/>
        <v>133</v>
      </c>
    </row>
    <row r="44" spans="1:24" ht="38.25" hidden="1" customHeight="1" x14ac:dyDescent="0.25">
      <c r="A44" s="14" t="str">
        <f>HYPERLINK("iblock_element_edit.php?IBLOCK_ID=22&amp;type=roles&amp;ID=79195&amp;lang=ru&amp;find_section_section=0&amp;WF=Y","МБУ ДО ""ДЮЦР""")</f>
        <v>МБУ ДО "ДЮЦР"</v>
      </c>
      <c r="B44" s="15" t="s">
        <v>31</v>
      </c>
      <c r="C44" s="5" t="s">
        <v>58</v>
      </c>
      <c r="D44" s="16">
        <f t="shared" si="0"/>
        <v>29</v>
      </c>
      <c r="E44" s="16">
        <v>7</v>
      </c>
      <c r="F44" s="16">
        <v>2</v>
      </c>
      <c r="G44" s="16">
        <v>10</v>
      </c>
      <c r="H44" s="16">
        <v>10</v>
      </c>
      <c r="I44" s="16">
        <f t="shared" si="1"/>
        <v>54</v>
      </c>
      <c r="J44" s="16">
        <v>10</v>
      </c>
      <c r="K44" s="16">
        <v>8</v>
      </c>
      <c r="L44" s="16">
        <v>10</v>
      </c>
      <c r="M44" s="16">
        <v>8</v>
      </c>
      <c r="N44" s="16">
        <v>0</v>
      </c>
      <c r="O44" s="16">
        <v>8</v>
      </c>
      <c r="P44" s="16">
        <v>10</v>
      </c>
      <c r="Q44" s="16">
        <f t="shared" si="2"/>
        <v>20</v>
      </c>
      <c r="R44" s="16">
        <v>10</v>
      </c>
      <c r="S44" s="16">
        <v>10</v>
      </c>
      <c r="T44" s="16">
        <f t="shared" si="3"/>
        <v>30</v>
      </c>
      <c r="U44" s="16">
        <v>10</v>
      </c>
      <c r="V44" s="16">
        <v>10</v>
      </c>
      <c r="W44" s="16">
        <v>10</v>
      </c>
      <c r="X44" s="16">
        <f t="shared" si="4"/>
        <v>133</v>
      </c>
    </row>
    <row r="45" spans="1:24" ht="51" customHeight="1" x14ac:dyDescent="0.25">
      <c r="A45" s="14" t="str">
        <f>HYPERLINK("iblock_element_edit.php?IBLOCK_ID=22&amp;type=roles&amp;ID=79182&amp;lang=ru&amp;find_section_section=0&amp;WF=Y","МАУ ДО ""ДШИ г. ЗЕЛЕНОГРАДСКА""")</f>
        <v>МАУ ДО "ДШИ г. ЗЕЛЕНОГРАДСКА"</v>
      </c>
      <c r="B45" s="15" t="s">
        <v>59</v>
      </c>
      <c r="C45" s="5" t="s">
        <v>58</v>
      </c>
      <c r="D45" s="16">
        <f t="shared" si="0"/>
        <v>30</v>
      </c>
      <c r="E45" s="16">
        <v>10</v>
      </c>
      <c r="F45" s="16">
        <v>10</v>
      </c>
      <c r="G45" s="16">
        <v>10</v>
      </c>
      <c r="H45" s="16">
        <v>0</v>
      </c>
      <c r="I45" s="16">
        <f t="shared" si="1"/>
        <v>54</v>
      </c>
      <c r="J45" s="16">
        <v>10</v>
      </c>
      <c r="K45" s="16">
        <v>8</v>
      </c>
      <c r="L45" s="16">
        <v>10</v>
      </c>
      <c r="M45" s="16">
        <v>10</v>
      </c>
      <c r="N45" s="16">
        <v>10</v>
      </c>
      <c r="O45" s="16">
        <v>6</v>
      </c>
      <c r="P45" s="16">
        <v>0</v>
      </c>
      <c r="Q45" s="16">
        <f t="shared" si="2"/>
        <v>20</v>
      </c>
      <c r="R45" s="16">
        <v>10</v>
      </c>
      <c r="S45" s="16">
        <v>10</v>
      </c>
      <c r="T45" s="16">
        <f t="shared" si="3"/>
        <v>28.520000000000003</v>
      </c>
      <c r="U45" s="16">
        <v>9.26</v>
      </c>
      <c r="V45" s="16">
        <v>9.6300000000000008</v>
      </c>
      <c r="W45" s="16">
        <v>9.6300000000000008</v>
      </c>
      <c r="X45" s="16">
        <f t="shared" si="4"/>
        <v>132.52000000000001</v>
      </c>
    </row>
    <row r="46" spans="1:24" ht="63.75" customHeight="1" x14ac:dyDescent="0.25">
      <c r="A46" s="14" t="str">
        <f>HYPERLINK("iblock_element_edit.php?IBLOCK_ID=22&amp;type=roles&amp;ID=79193&amp;lang=ru&amp;find_section_section=0&amp;WF=Y","МАУ ДО г. КАЛИНИНГРАДА ДМШ ""ЛИРА""")</f>
        <v>МАУ ДО г. КАЛИНИНГРАДА ДМШ "ЛИРА"</v>
      </c>
      <c r="B46" s="15" t="s">
        <v>25</v>
      </c>
      <c r="C46" s="5" t="s">
        <v>60</v>
      </c>
      <c r="D46" s="16">
        <f t="shared" si="0"/>
        <v>23.5</v>
      </c>
      <c r="E46" s="16">
        <v>8</v>
      </c>
      <c r="F46" s="16">
        <v>7.5</v>
      </c>
      <c r="G46" s="16">
        <v>2</v>
      </c>
      <c r="H46" s="16">
        <v>6</v>
      </c>
      <c r="I46" s="16">
        <f t="shared" si="1"/>
        <v>60</v>
      </c>
      <c r="J46" s="16">
        <v>10</v>
      </c>
      <c r="K46" s="16">
        <v>10</v>
      </c>
      <c r="L46" s="16">
        <v>10</v>
      </c>
      <c r="M46" s="16">
        <v>10</v>
      </c>
      <c r="N46" s="16">
        <v>10</v>
      </c>
      <c r="O46" s="16">
        <v>6</v>
      </c>
      <c r="P46" s="16">
        <v>4</v>
      </c>
      <c r="Q46" s="16">
        <f t="shared" si="2"/>
        <v>20</v>
      </c>
      <c r="R46" s="16">
        <v>10</v>
      </c>
      <c r="S46" s="16">
        <v>10</v>
      </c>
      <c r="T46" s="16">
        <f t="shared" si="3"/>
        <v>28.4</v>
      </c>
      <c r="U46" s="16">
        <v>8.4</v>
      </c>
      <c r="V46" s="16">
        <v>10</v>
      </c>
      <c r="W46" s="16">
        <v>10</v>
      </c>
      <c r="X46" s="16">
        <f t="shared" si="4"/>
        <v>131.9</v>
      </c>
    </row>
    <row r="47" spans="1:24" ht="51" customHeight="1" x14ac:dyDescent="0.25">
      <c r="A47" s="14" t="str">
        <f>HYPERLINK("iblock_element_edit.php?IBLOCK_ID=22&amp;type=roles&amp;ID=79221&amp;lang=ru&amp;find_section_section=0&amp;WF=Y","МБУ ДО ""КРАСНОЗНАМЕНСКИЙ ДОМ ДЕТСТВА И ЮНОШЕСТВА""")</f>
        <v>МБУ ДО "КРАСНОЗНАМЕНСКИЙ ДОМ ДЕТСТВА И ЮНОШЕСТВА"</v>
      </c>
      <c r="B47" s="15" t="s">
        <v>45</v>
      </c>
      <c r="C47" s="5" t="s">
        <v>60</v>
      </c>
      <c r="D47" s="16">
        <f t="shared" si="0"/>
        <v>26</v>
      </c>
      <c r="E47" s="16">
        <v>10</v>
      </c>
      <c r="F47" s="16">
        <v>10</v>
      </c>
      <c r="G47" s="16">
        <v>6</v>
      </c>
      <c r="H47" s="16">
        <v>0</v>
      </c>
      <c r="I47" s="16">
        <f t="shared" si="1"/>
        <v>56</v>
      </c>
      <c r="J47" s="16">
        <v>10</v>
      </c>
      <c r="K47" s="16">
        <v>6</v>
      </c>
      <c r="L47" s="16">
        <v>10</v>
      </c>
      <c r="M47" s="16">
        <v>10</v>
      </c>
      <c r="N47" s="16">
        <v>10</v>
      </c>
      <c r="O47" s="16">
        <v>10</v>
      </c>
      <c r="P47" s="16">
        <v>0</v>
      </c>
      <c r="Q47" s="16">
        <f t="shared" si="2"/>
        <v>20</v>
      </c>
      <c r="R47" s="16">
        <v>10</v>
      </c>
      <c r="S47" s="16">
        <v>10</v>
      </c>
      <c r="T47" s="16">
        <f t="shared" si="3"/>
        <v>29.68</v>
      </c>
      <c r="U47" s="16">
        <v>10</v>
      </c>
      <c r="V47" s="16">
        <v>9.68</v>
      </c>
      <c r="W47" s="16">
        <v>10</v>
      </c>
      <c r="X47" s="16">
        <f t="shared" si="4"/>
        <v>131.68</v>
      </c>
    </row>
    <row r="48" spans="1:24" ht="63.75" hidden="1" customHeight="1" x14ac:dyDescent="0.25">
      <c r="A48" s="14" t="str">
        <f>HYPERLINK("iblock_element_edit.php?IBLOCK_ID=22&amp;type=roles&amp;ID=79239&amp;lang=ru&amp;find_section_section=0&amp;WF=Y","МБУ ДО  г.КАЛИНИНГРАДА СДЮСШ ОЛИМПИЙСКОГО РЕЗЕРВА № 2 ПО ХУДОЖЕСТВЕННОЙ ГИМНАСТИКЕ")</f>
        <v>МБУ ДО  г.КАЛИНИНГРАДА СДЮСШ ОЛИМПИЙСКОГО РЕЗЕРВА № 2 ПО ХУДОЖЕСТВЕННОЙ ГИМНАСТИКЕ</v>
      </c>
      <c r="B48" s="15" t="s">
        <v>25</v>
      </c>
      <c r="C48" s="5" t="s">
        <v>60</v>
      </c>
      <c r="D48" s="16">
        <f t="shared" si="0"/>
        <v>27.5</v>
      </c>
      <c r="E48" s="16">
        <v>6.5</v>
      </c>
      <c r="F48" s="16">
        <v>9</v>
      </c>
      <c r="G48" s="16">
        <v>2</v>
      </c>
      <c r="H48" s="16">
        <v>10</v>
      </c>
      <c r="I48" s="16">
        <f t="shared" si="1"/>
        <v>54</v>
      </c>
      <c r="J48" s="16">
        <v>10</v>
      </c>
      <c r="K48" s="16">
        <v>10</v>
      </c>
      <c r="L48" s="16">
        <v>10</v>
      </c>
      <c r="M48" s="16">
        <v>2</v>
      </c>
      <c r="N48" s="16">
        <v>10</v>
      </c>
      <c r="O48" s="16">
        <v>8</v>
      </c>
      <c r="P48" s="16">
        <v>4</v>
      </c>
      <c r="Q48" s="16">
        <f t="shared" si="2"/>
        <v>20</v>
      </c>
      <c r="R48" s="16">
        <v>10</v>
      </c>
      <c r="S48" s="16">
        <v>10</v>
      </c>
      <c r="T48" s="16">
        <f t="shared" si="3"/>
        <v>30</v>
      </c>
      <c r="U48" s="16">
        <v>10</v>
      </c>
      <c r="V48" s="16">
        <v>10</v>
      </c>
      <c r="W48" s="16">
        <v>10</v>
      </c>
      <c r="X48" s="16">
        <f t="shared" si="4"/>
        <v>131.5</v>
      </c>
    </row>
    <row r="49" spans="1:24" ht="63.75" customHeight="1" x14ac:dyDescent="0.25">
      <c r="A49" s="14" t="str">
        <f>HYPERLINK("iblock_element_edit.php?IBLOCK_ID=22&amp;type=roles&amp;ID=79204&amp;lang=ru&amp;find_section_section=0&amp;WF=Y","МБУ ДО ""ДШИ г.БАГРАТИОНОВСКА""")</f>
        <v>МБУ ДО "ДШИ г.БАГРАТИОНОВСКА"</v>
      </c>
      <c r="B49" s="15" t="s">
        <v>52</v>
      </c>
      <c r="C49" s="5" t="s">
        <v>61</v>
      </c>
      <c r="D49" s="16">
        <f t="shared" si="0"/>
        <v>33.5</v>
      </c>
      <c r="E49" s="16">
        <v>9.5</v>
      </c>
      <c r="F49" s="16">
        <v>8</v>
      </c>
      <c r="G49" s="16">
        <v>10</v>
      </c>
      <c r="H49" s="16">
        <v>6</v>
      </c>
      <c r="I49" s="16">
        <f t="shared" si="1"/>
        <v>48</v>
      </c>
      <c r="J49" s="16">
        <v>6</v>
      </c>
      <c r="K49" s="16">
        <v>10</v>
      </c>
      <c r="L49" s="16">
        <v>8</v>
      </c>
      <c r="M49" s="16">
        <v>8</v>
      </c>
      <c r="N49" s="16">
        <v>10</v>
      </c>
      <c r="O49" s="16">
        <v>6</v>
      </c>
      <c r="P49" s="16">
        <v>0</v>
      </c>
      <c r="Q49" s="16">
        <f t="shared" si="2"/>
        <v>19.64</v>
      </c>
      <c r="R49" s="16">
        <v>10</v>
      </c>
      <c r="S49" s="16">
        <v>9.64</v>
      </c>
      <c r="T49" s="16">
        <f t="shared" si="3"/>
        <v>30</v>
      </c>
      <c r="U49" s="16">
        <v>10</v>
      </c>
      <c r="V49" s="16">
        <v>10</v>
      </c>
      <c r="W49" s="16">
        <v>10</v>
      </c>
      <c r="X49" s="16">
        <f t="shared" si="4"/>
        <v>131.13999999999999</v>
      </c>
    </row>
    <row r="50" spans="1:24" ht="51" customHeight="1" x14ac:dyDescent="0.25">
      <c r="A50" s="14" t="str">
        <f>HYPERLINK("iblock_element_edit.php?IBLOCK_ID=22&amp;type=roles&amp;ID=79159&amp;lang=ru&amp;find_section_section=0&amp;WF=Y","МБУ ДО ""ДШИ им. ИСААКА И МАКСИМА ДУНАЕВСКИХ""")</f>
        <v>МБУ ДО "ДШИ им. ИСААКА И МАКСИМА ДУНАЕВСКИХ"</v>
      </c>
      <c r="B50" s="15" t="s">
        <v>41</v>
      </c>
      <c r="C50" s="5" t="s">
        <v>61</v>
      </c>
      <c r="D50" s="16">
        <f t="shared" si="0"/>
        <v>37.5</v>
      </c>
      <c r="E50" s="16">
        <v>7.5</v>
      </c>
      <c r="F50" s="16">
        <v>10</v>
      </c>
      <c r="G50" s="16">
        <v>10</v>
      </c>
      <c r="H50" s="16">
        <v>10</v>
      </c>
      <c r="I50" s="16">
        <f t="shared" si="1"/>
        <v>46</v>
      </c>
      <c r="J50" s="16">
        <v>10</v>
      </c>
      <c r="K50" s="16">
        <v>6</v>
      </c>
      <c r="L50" s="16">
        <v>6</v>
      </c>
      <c r="M50" s="16">
        <v>8</v>
      </c>
      <c r="N50" s="16">
        <v>10</v>
      </c>
      <c r="O50" s="16">
        <v>2</v>
      </c>
      <c r="P50" s="16">
        <v>4</v>
      </c>
      <c r="Q50" s="16">
        <f t="shared" si="2"/>
        <v>18.760000000000002</v>
      </c>
      <c r="R50" s="16">
        <v>9.3800000000000008</v>
      </c>
      <c r="S50" s="16">
        <v>9.3800000000000008</v>
      </c>
      <c r="T50" s="16">
        <f t="shared" si="3"/>
        <v>28.75</v>
      </c>
      <c r="U50" s="16">
        <v>8.75</v>
      </c>
      <c r="V50" s="16">
        <v>10</v>
      </c>
      <c r="W50" s="16">
        <v>10</v>
      </c>
      <c r="X50" s="16">
        <f t="shared" si="4"/>
        <v>131.01</v>
      </c>
    </row>
    <row r="51" spans="1:24" ht="63.75" customHeight="1" x14ac:dyDescent="0.25">
      <c r="A51" s="14" t="str">
        <f>HYPERLINK("iblock_element_edit.php?IBLOCK_ID=22&amp;type=roles&amp;ID=79187&amp;lang=ru&amp;find_section_section=0&amp;WF=Y","МБУ ДО БАЛТИЙСКОГО МР ""ДШИ им. ИОГАННА СЕБАСТЬЯНА БАХА""")</f>
        <v>МБУ ДО БАЛТИЙСКОГО МР "ДШИ им. ИОГАННА СЕБАСТЬЯНА БАХА"</v>
      </c>
      <c r="B51" s="15" t="s">
        <v>27</v>
      </c>
      <c r="C51" s="5" t="s">
        <v>61</v>
      </c>
      <c r="D51" s="16">
        <f t="shared" si="0"/>
        <v>29</v>
      </c>
      <c r="E51" s="16">
        <v>8</v>
      </c>
      <c r="F51" s="16">
        <v>9</v>
      </c>
      <c r="G51" s="16">
        <v>6</v>
      </c>
      <c r="H51" s="16">
        <v>6</v>
      </c>
      <c r="I51" s="16">
        <f t="shared" si="1"/>
        <v>57</v>
      </c>
      <c r="J51" s="16">
        <v>10</v>
      </c>
      <c r="K51" s="16">
        <v>6</v>
      </c>
      <c r="L51" s="16">
        <v>10</v>
      </c>
      <c r="M51" s="16">
        <v>8</v>
      </c>
      <c r="N51" s="16">
        <v>10</v>
      </c>
      <c r="O51" s="16">
        <v>6</v>
      </c>
      <c r="P51" s="16">
        <v>7</v>
      </c>
      <c r="Q51" s="16">
        <f t="shared" si="2"/>
        <v>20</v>
      </c>
      <c r="R51" s="16">
        <v>10</v>
      </c>
      <c r="S51" s="16">
        <v>10</v>
      </c>
      <c r="T51" s="16">
        <f t="shared" si="3"/>
        <v>25</v>
      </c>
      <c r="U51" s="16">
        <v>5</v>
      </c>
      <c r="V51" s="16">
        <v>10</v>
      </c>
      <c r="W51" s="16">
        <v>10</v>
      </c>
      <c r="X51" s="16">
        <f t="shared" si="4"/>
        <v>131</v>
      </c>
    </row>
    <row r="52" spans="1:24" ht="63.75" customHeight="1" x14ac:dyDescent="0.25">
      <c r="A52" s="14" t="str">
        <f>HYPERLINK("iblock_element_edit.php?IBLOCK_ID=22&amp;type=roles&amp;ID=79202&amp;lang=ru&amp;find_section_section=0&amp;WF=Y","МАУ ДО г.КАЛИНИНГРАДА ""ДМШ им. Э.Т.А. ГОФМАНА""")</f>
        <v>МАУ ДО г.КАЛИНИНГРАДА "ДМШ им. Э.Т.А. ГОФМАНА"</v>
      </c>
      <c r="B52" s="15" t="s">
        <v>25</v>
      </c>
      <c r="C52" s="5" t="s">
        <v>61</v>
      </c>
      <c r="D52" s="16">
        <f t="shared" si="0"/>
        <v>25.5</v>
      </c>
      <c r="E52" s="16">
        <v>6.5</v>
      </c>
      <c r="F52" s="16">
        <v>10</v>
      </c>
      <c r="G52" s="16">
        <v>6</v>
      </c>
      <c r="H52" s="16">
        <v>3</v>
      </c>
      <c r="I52" s="16">
        <f t="shared" si="1"/>
        <v>55</v>
      </c>
      <c r="J52" s="16">
        <v>8</v>
      </c>
      <c r="K52" s="16">
        <v>8</v>
      </c>
      <c r="L52" s="16">
        <v>8</v>
      </c>
      <c r="M52" s="16">
        <v>8</v>
      </c>
      <c r="N52" s="16">
        <v>10</v>
      </c>
      <c r="O52" s="16">
        <v>6</v>
      </c>
      <c r="P52" s="16">
        <v>7</v>
      </c>
      <c r="Q52" s="16">
        <f t="shared" si="2"/>
        <v>20</v>
      </c>
      <c r="R52" s="16">
        <v>10</v>
      </c>
      <c r="S52" s="16">
        <v>10</v>
      </c>
      <c r="T52" s="16">
        <f t="shared" si="3"/>
        <v>30</v>
      </c>
      <c r="U52" s="16">
        <v>10</v>
      </c>
      <c r="V52" s="16">
        <v>10</v>
      </c>
      <c r="W52" s="16">
        <v>10</v>
      </c>
      <c r="X52" s="16">
        <f t="shared" si="4"/>
        <v>130.5</v>
      </c>
    </row>
    <row r="53" spans="1:24" ht="63.75" customHeight="1" x14ac:dyDescent="0.25">
      <c r="A53" s="14" t="str">
        <f>HYPERLINK("iblock_element_edit.php?IBLOCK_ID=22&amp;type=roles&amp;ID=79192&amp;lang=ru&amp;find_section_section=0&amp;WF=Y","МБУ ДО""НЕМАНСКАЯ ДШИ""")</f>
        <v>МБУ ДО"НЕМАНСКАЯ ДШИ"</v>
      </c>
      <c r="B53" s="15" t="s">
        <v>62</v>
      </c>
      <c r="C53" s="5" t="s">
        <v>63</v>
      </c>
      <c r="D53" s="16">
        <f t="shared" si="0"/>
        <v>40</v>
      </c>
      <c r="E53" s="16">
        <v>10</v>
      </c>
      <c r="F53" s="16">
        <v>10</v>
      </c>
      <c r="G53" s="16">
        <v>10</v>
      </c>
      <c r="H53" s="16">
        <v>10</v>
      </c>
      <c r="I53" s="16">
        <f t="shared" si="1"/>
        <v>46</v>
      </c>
      <c r="J53" s="16">
        <v>8</v>
      </c>
      <c r="K53" s="16">
        <v>8</v>
      </c>
      <c r="L53" s="16">
        <v>4</v>
      </c>
      <c r="M53" s="16">
        <v>8</v>
      </c>
      <c r="N53" s="16">
        <v>10</v>
      </c>
      <c r="O53" s="16">
        <v>8</v>
      </c>
      <c r="P53" s="16">
        <v>0</v>
      </c>
      <c r="Q53" s="16">
        <f t="shared" si="2"/>
        <v>18.57</v>
      </c>
      <c r="R53" s="16">
        <v>8.57</v>
      </c>
      <c r="S53" s="16">
        <v>10</v>
      </c>
      <c r="T53" s="16">
        <f t="shared" si="3"/>
        <v>25.71</v>
      </c>
      <c r="U53" s="16">
        <v>7.14</v>
      </c>
      <c r="V53" s="16">
        <v>8.57</v>
      </c>
      <c r="W53" s="16">
        <v>10</v>
      </c>
      <c r="X53" s="16">
        <f t="shared" si="4"/>
        <v>130.28</v>
      </c>
    </row>
    <row r="54" spans="1:24" ht="63.75" customHeight="1" x14ac:dyDescent="0.25">
      <c r="A54" s="14" t="str">
        <f>HYPERLINK("iblock_element_edit.php?IBLOCK_ID=22&amp;type=roles&amp;ID=79167&amp;lang=ru&amp;find_section_section=0&amp;WF=Y","МАУ ДО ГО ""ГОРОД КАЛИНИНГРАД"" ""ДМШ им. Д.Д. ШОСТАКОВИЧА""")</f>
        <v>МАУ ДО ГО "ГОРОД КАЛИНИНГРАД" "ДМШ им. Д.Д. ШОСТАКОВИЧА"</v>
      </c>
      <c r="B54" s="15" t="s">
        <v>25</v>
      </c>
      <c r="C54" s="5" t="s">
        <v>63</v>
      </c>
      <c r="D54" s="16">
        <f t="shared" si="0"/>
        <v>27.5</v>
      </c>
      <c r="E54" s="16">
        <v>9.5</v>
      </c>
      <c r="F54" s="16">
        <v>10</v>
      </c>
      <c r="G54" s="16">
        <v>2</v>
      </c>
      <c r="H54" s="16">
        <v>6</v>
      </c>
      <c r="I54" s="16">
        <f t="shared" si="1"/>
        <v>58</v>
      </c>
      <c r="J54" s="16">
        <v>10</v>
      </c>
      <c r="K54" s="16">
        <v>8</v>
      </c>
      <c r="L54" s="16">
        <v>10</v>
      </c>
      <c r="M54" s="16">
        <v>8</v>
      </c>
      <c r="N54" s="16">
        <v>10</v>
      </c>
      <c r="O54" s="16">
        <v>8</v>
      </c>
      <c r="P54" s="16">
        <v>4</v>
      </c>
      <c r="Q54" s="16">
        <f t="shared" si="2"/>
        <v>20</v>
      </c>
      <c r="R54" s="16">
        <v>10</v>
      </c>
      <c r="S54" s="16">
        <v>10</v>
      </c>
      <c r="T54" s="16">
        <f t="shared" si="3"/>
        <v>24.54</v>
      </c>
      <c r="U54" s="16">
        <v>8.18</v>
      </c>
      <c r="V54" s="16">
        <v>8.18</v>
      </c>
      <c r="W54" s="16">
        <v>8.18</v>
      </c>
      <c r="X54" s="16">
        <f t="shared" si="4"/>
        <v>130.04</v>
      </c>
    </row>
    <row r="55" spans="1:24" ht="63.75" hidden="1" customHeight="1" x14ac:dyDescent="0.25">
      <c r="A55" s="14" t="str">
        <f>HYPERLINK("iblock_element_edit.php?IBLOCK_ID=22&amp;type=roles&amp;ID=79163&amp;lang=ru&amp;find_section_section=0&amp;WF=Y","МАУ ДО г. КАЛИНИНГРАДА СТАНЦИЯ ЮНЫХ ТЕХНИКОВ")</f>
        <v>МАУ ДО г. КАЛИНИНГРАДА СТАНЦИЯ ЮНЫХ ТЕХНИКОВ</v>
      </c>
      <c r="B55" s="15" t="s">
        <v>25</v>
      </c>
      <c r="C55" s="5" t="s">
        <v>63</v>
      </c>
      <c r="D55" s="16">
        <f t="shared" si="0"/>
        <v>22.5</v>
      </c>
      <c r="E55" s="16">
        <v>7.5</v>
      </c>
      <c r="F55" s="16">
        <v>10</v>
      </c>
      <c r="G55" s="16">
        <v>2</v>
      </c>
      <c r="H55" s="16">
        <v>3</v>
      </c>
      <c r="I55" s="16">
        <f t="shared" si="1"/>
        <v>57</v>
      </c>
      <c r="J55" s="16">
        <v>10</v>
      </c>
      <c r="K55" s="16">
        <v>10</v>
      </c>
      <c r="L55" s="16">
        <v>4</v>
      </c>
      <c r="M55" s="16">
        <v>8</v>
      </c>
      <c r="N55" s="16">
        <v>10</v>
      </c>
      <c r="O55" s="16">
        <v>8</v>
      </c>
      <c r="P55" s="16">
        <v>7</v>
      </c>
      <c r="Q55" s="16">
        <f t="shared" si="2"/>
        <v>20</v>
      </c>
      <c r="R55" s="16">
        <v>10</v>
      </c>
      <c r="S55" s="16">
        <v>10</v>
      </c>
      <c r="T55" s="16">
        <f t="shared" si="3"/>
        <v>30</v>
      </c>
      <c r="U55" s="16">
        <v>10</v>
      </c>
      <c r="V55" s="16">
        <v>10</v>
      </c>
      <c r="W55" s="16">
        <v>10</v>
      </c>
      <c r="X55" s="16">
        <f t="shared" si="4"/>
        <v>129.5</v>
      </c>
    </row>
    <row r="56" spans="1:24" ht="63.75" hidden="1" customHeight="1" x14ac:dyDescent="0.25">
      <c r="A56" s="14" t="str">
        <f>HYPERLINK("iblock_element_edit.php?IBLOCK_ID=22&amp;type=roles&amp;ID=79197&amp;lang=ru&amp;find_section_section=0&amp;WF=Y","МАУ ДО ДЮСШ г.БАЛТИЙСКА")</f>
        <v>МАУ ДО ДЮСШ г.БАЛТИЙСКА</v>
      </c>
      <c r="B56" s="15" t="s">
        <v>27</v>
      </c>
      <c r="C56" s="5" t="s">
        <v>64</v>
      </c>
      <c r="D56" s="16">
        <f t="shared" si="0"/>
        <v>31</v>
      </c>
      <c r="E56" s="16">
        <v>9</v>
      </c>
      <c r="F56" s="16">
        <v>2</v>
      </c>
      <c r="G56" s="16">
        <v>10</v>
      </c>
      <c r="H56" s="16">
        <v>10</v>
      </c>
      <c r="I56" s="16">
        <f t="shared" si="1"/>
        <v>49</v>
      </c>
      <c r="J56" s="16">
        <v>10</v>
      </c>
      <c r="K56" s="16">
        <v>8</v>
      </c>
      <c r="L56" s="16">
        <v>10</v>
      </c>
      <c r="M56" s="16">
        <v>8</v>
      </c>
      <c r="N56" s="16">
        <v>5</v>
      </c>
      <c r="O56" s="16">
        <v>8</v>
      </c>
      <c r="P56" s="16">
        <v>0</v>
      </c>
      <c r="Q56" s="16">
        <f t="shared" si="2"/>
        <v>20</v>
      </c>
      <c r="R56" s="16">
        <v>10</v>
      </c>
      <c r="S56" s="16">
        <v>10</v>
      </c>
      <c r="T56" s="16">
        <f t="shared" si="3"/>
        <v>29.09</v>
      </c>
      <c r="U56" s="16">
        <v>9.09</v>
      </c>
      <c r="V56" s="16">
        <v>10</v>
      </c>
      <c r="W56" s="16">
        <v>10</v>
      </c>
      <c r="X56" s="16">
        <f t="shared" si="4"/>
        <v>129.09</v>
      </c>
    </row>
    <row r="57" spans="1:24" ht="51" customHeight="1" x14ac:dyDescent="0.25">
      <c r="A57" s="14" t="str">
        <f>HYPERLINK("iblock_element_edit.php?IBLOCK_ID=22&amp;type=roles&amp;ID=79172&amp;lang=ru&amp;find_section_section=0&amp;WF=Y","МБУ ДО ДМШ им. ТАРИВЕРДИЕВА МИКАЭЛА ЛЕОНОВИЧА г.. ГВАРДЕЙСКА МО ""ГВАРДЕЙСКИЙ ГО""")</f>
        <v>МБУ ДО ДМШ им. ТАРИВЕРДИЕВА МИКАЭЛА ЛЕОНОВИЧА г.. ГВАРДЕЙСКА МО "ГВАРДЕЙСКИЙ ГО"</v>
      </c>
      <c r="B57" s="15" t="s">
        <v>65</v>
      </c>
      <c r="C57" s="5" t="s">
        <v>64</v>
      </c>
      <c r="D57" s="16">
        <f t="shared" si="0"/>
        <v>39.5</v>
      </c>
      <c r="E57" s="16">
        <v>9.5</v>
      </c>
      <c r="F57" s="16">
        <v>10</v>
      </c>
      <c r="G57" s="16">
        <v>10</v>
      </c>
      <c r="H57" s="16">
        <v>10</v>
      </c>
      <c r="I57" s="16">
        <f t="shared" si="1"/>
        <v>45</v>
      </c>
      <c r="J57" s="16">
        <v>8</v>
      </c>
      <c r="K57" s="16">
        <v>4</v>
      </c>
      <c r="L57" s="16">
        <v>10</v>
      </c>
      <c r="M57" s="16">
        <v>10</v>
      </c>
      <c r="N57" s="16">
        <v>5</v>
      </c>
      <c r="O57" s="16">
        <v>8</v>
      </c>
      <c r="P57" s="16">
        <v>0</v>
      </c>
      <c r="Q57" s="16">
        <f t="shared" si="2"/>
        <v>19.32</v>
      </c>
      <c r="R57" s="16">
        <v>9.66</v>
      </c>
      <c r="S57" s="16">
        <v>9.66</v>
      </c>
      <c r="T57" s="16">
        <f t="shared" si="3"/>
        <v>24.83</v>
      </c>
      <c r="U57" s="16">
        <v>5.17</v>
      </c>
      <c r="V57" s="16">
        <v>9.66</v>
      </c>
      <c r="W57" s="16">
        <v>10</v>
      </c>
      <c r="X57" s="16">
        <f t="shared" si="4"/>
        <v>128.64999999999998</v>
      </c>
    </row>
    <row r="58" spans="1:24" ht="63.75" customHeight="1" x14ac:dyDescent="0.25">
      <c r="A58" s="14" t="str">
        <f>HYPERLINK("iblock_element_edit.php?IBLOCK_ID=22&amp;type=roles&amp;ID=79215&amp;lang=ru&amp;find_section_section=0&amp;WF=Y","МБУ ДО ""ДШИ г. ПРИМОРСКА""")</f>
        <v>МБУ ДО "ДШИ г. ПРИМОРСКА"</v>
      </c>
      <c r="B58" s="15" t="s">
        <v>27</v>
      </c>
      <c r="C58" s="5" t="s">
        <v>64</v>
      </c>
      <c r="D58" s="16">
        <f t="shared" si="0"/>
        <v>28.5</v>
      </c>
      <c r="E58" s="16">
        <v>9</v>
      </c>
      <c r="F58" s="16">
        <v>7.5</v>
      </c>
      <c r="G58" s="16">
        <v>6</v>
      </c>
      <c r="H58" s="16">
        <v>6</v>
      </c>
      <c r="I58" s="16">
        <f t="shared" si="1"/>
        <v>50</v>
      </c>
      <c r="J58" s="16">
        <v>10</v>
      </c>
      <c r="K58" s="16">
        <v>6</v>
      </c>
      <c r="L58" s="16">
        <v>10</v>
      </c>
      <c r="M58" s="16">
        <v>8</v>
      </c>
      <c r="N58" s="16">
        <v>10</v>
      </c>
      <c r="O58" s="16">
        <v>6</v>
      </c>
      <c r="P58" s="16">
        <v>0</v>
      </c>
      <c r="Q58" s="16">
        <f t="shared" si="2"/>
        <v>20</v>
      </c>
      <c r="R58" s="16">
        <v>10</v>
      </c>
      <c r="S58" s="16">
        <v>10</v>
      </c>
      <c r="T58" s="16">
        <f t="shared" si="3"/>
        <v>30</v>
      </c>
      <c r="U58" s="16">
        <v>10</v>
      </c>
      <c r="V58" s="16">
        <v>10</v>
      </c>
      <c r="W58" s="16">
        <v>10</v>
      </c>
      <c r="X58" s="16">
        <f t="shared" si="4"/>
        <v>128.5</v>
      </c>
    </row>
    <row r="59" spans="1:24" ht="63.75" hidden="1" customHeight="1" x14ac:dyDescent="0.25">
      <c r="A59" s="14" t="str">
        <f>HYPERLINK("iblock_element_edit.php?IBLOCK_ID=22&amp;type=roles&amp;ID=79240&amp;lang=ru&amp;find_section_section=0&amp;WF=Y","ГАУ КО ОО ДО  ""КОМПЛЕКСНАЯ ДЮСШ""")</f>
        <v>ГАУ КО ОО ДО  "КОМПЛЕКСНАЯ ДЮСШ"</v>
      </c>
      <c r="B59" s="15" t="s">
        <v>25</v>
      </c>
      <c r="C59" s="5" t="s">
        <v>64</v>
      </c>
      <c r="D59" s="16">
        <f t="shared" si="0"/>
        <v>31.5</v>
      </c>
      <c r="E59" s="16">
        <v>10</v>
      </c>
      <c r="F59" s="16">
        <v>9.5</v>
      </c>
      <c r="G59" s="16">
        <v>6</v>
      </c>
      <c r="H59" s="16">
        <v>6</v>
      </c>
      <c r="I59" s="16">
        <f t="shared" si="1"/>
        <v>47</v>
      </c>
      <c r="J59" s="16">
        <v>8</v>
      </c>
      <c r="K59" s="16">
        <v>8</v>
      </c>
      <c r="L59" s="16">
        <v>6</v>
      </c>
      <c r="M59" s="16">
        <v>3</v>
      </c>
      <c r="N59" s="16">
        <v>10</v>
      </c>
      <c r="O59" s="16">
        <v>8</v>
      </c>
      <c r="P59" s="16">
        <v>4</v>
      </c>
      <c r="Q59" s="16">
        <f t="shared" si="2"/>
        <v>20</v>
      </c>
      <c r="R59" s="16">
        <v>10</v>
      </c>
      <c r="S59" s="16">
        <v>10</v>
      </c>
      <c r="T59" s="16">
        <f t="shared" si="3"/>
        <v>30</v>
      </c>
      <c r="U59" s="16">
        <v>10</v>
      </c>
      <c r="V59" s="16">
        <v>10</v>
      </c>
      <c r="W59" s="16">
        <v>10</v>
      </c>
      <c r="X59" s="16">
        <f t="shared" si="4"/>
        <v>128.5</v>
      </c>
    </row>
    <row r="60" spans="1:24" ht="63.75" customHeight="1" x14ac:dyDescent="0.25">
      <c r="A60" s="14" t="str">
        <f>HYPERLINK("iblock_element_edit.php?IBLOCK_ID=22&amp;type=roles&amp;ID=79153&amp;lang=ru&amp;find_section_section=0&amp;WF=Y","МБУ ДО ДШИ п. ЮЖНЫЙ")</f>
        <v>МБУ ДО ДШИ п. ЮЖНЫЙ</v>
      </c>
      <c r="B60" s="15" t="s">
        <v>52</v>
      </c>
      <c r="C60" s="5" t="s">
        <v>66</v>
      </c>
      <c r="D60" s="16">
        <f t="shared" si="0"/>
        <v>37.5</v>
      </c>
      <c r="E60" s="16">
        <v>7.5</v>
      </c>
      <c r="F60" s="16">
        <v>10</v>
      </c>
      <c r="G60" s="16">
        <v>10</v>
      </c>
      <c r="H60" s="16">
        <v>10</v>
      </c>
      <c r="I60" s="16">
        <f t="shared" si="1"/>
        <v>46</v>
      </c>
      <c r="J60" s="16">
        <v>6</v>
      </c>
      <c r="K60" s="16">
        <v>6</v>
      </c>
      <c r="L60" s="16">
        <v>8</v>
      </c>
      <c r="M60" s="16">
        <v>8</v>
      </c>
      <c r="N60" s="16">
        <v>10</v>
      </c>
      <c r="O60" s="16">
        <v>8</v>
      </c>
      <c r="P60" s="16">
        <v>0</v>
      </c>
      <c r="Q60" s="16">
        <f t="shared" si="2"/>
        <v>20</v>
      </c>
      <c r="R60" s="16">
        <v>10</v>
      </c>
      <c r="S60" s="16">
        <v>10</v>
      </c>
      <c r="T60" s="16">
        <f t="shared" si="3"/>
        <v>24.990000000000002</v>
      </c>
      <c r="U60" s="16">
        <v>6.11</v>
      </c>
      <c r="V60" s="16">
        <v>9.44</v>
      </c>
      <c r="W60" s="16">
        <v>9.44</v>
      </c>
      <c r="X60" s="16">
        <f t="shared" si="4"/>
        <v>128.49</v>
      </c>
    </row>
    <row r="61" spans="1:24" ht="63.75" hidden="1" customHeight="1" x14ac:dyDescent="0.25">
      <c r="A61" s="14" t="str">
        <f>HYPERLINK("iblock_element_edit.php?IBLOCK_ID=22&amp;type=roles&amp;ID=79151&amp;lang=ru&amp;find_section_section=0&amp;WF=Y"," ГАУ КО ДО ""КАЛИНИНГРАДСКИЙ ОБЛАСТНОЙ ДЮЦ ЭКОЛОГИИ, КРАЕВЕДЕНИЯ И ТУРИЗМА""")</f>
        <v xml:space="preserve"> ГАУ КО ДО "КАЛИНИНГРАДСКИЙ ОБЛАСТНОЙ ДЮЦ ЭКОЛОГИИ, КРАЕВЕДЕНИЯ И ТУРИЗМА"</v>
      </c>
      <c r="B61" s="15" t="s">
        <v>25</v>
      </c>
      <c r="C61" s="5" t="s">
        <v>66</v>
      </c>
      <c r="D61" s="16">
        <f t="shared" si="0"/>
        <v>28</v>
      </c>
      <c r="E61" s="16">
        <v>10</v>
      </c>
      <c r="F61" s="16">
        <v>10</v>
      </c>
      <c r="G61" s="16">
        <v>2</v>
      </c>
      <c r="H61" s="16">
        <v>6</v>
      </c>
      <c r="I61" s="16">
        <f t="shared" si="1"/>
        <v>56</v>
      </c>
      <c r="J61" s="16">
        <v>8</v>
      </c>
      <c r="K61" s="16">
        <v>8</v>
      </c>
      <c r="L61" s="16">
        <v>10</v>
      </c>
      <c r="M61" s="16">
        <v>10</v>
      </c>
      <c r="N61" s="16">
        <v>10</v>
      </c>
      <c r="O61" s="16">
        <v>4</v>
      </c>
      <c r="P61" s="16">
        <v>6</v>
      </c>
      <c r="Q61" s="16">
        <f t="shared" si="2"/>
        <v>20</v>
      </c>
      <c r="R61" s="16">
        <v>10</v>
      </c>
      <c r="S61" s="16">
        <v>10</v>
      </c>
      <c r="T61" s="16">
        <f t="shared" si="3"/>
        <v>24</v>
      </c>
      <c r="U61" s="16">
        <v>8</v>
      </c>
      <c r="V61" s="16">
        <v>8</v>
      </c>
      <c r="W61" s="16">
        <v>8</v>
      </c>
      <c r="X61" s="16">
        <f t="shared" si="4"/>
        <v>128</v>
      </c>
    </row>
    <row r="62" spans="1:24" ht="51" customHeight="1" x14ac:dyDescent="0.25">
      <c r="A62" s="14" t="str">
        <f>HYPERLINK("iblock_element_edit.php?IBLOCK_ID=22&amp;type=roles&amp;ID=79214&amp;lang=ru&amp;find_section_section=0&amp;WF=Y","""ДШИ"" МО ""ЛАДУШКИНСКИЙ ГО""")</f>
        <v>"ДШИ" МО "ЛАДУШКИНСКИЙ ГО"</v>
      </c>
      <c r="B62" s="15" t="s">
        <v>67</v>
      </c>
      <c r="C62" s="5" t="s">
        <v>66</v>
      </c>
      <c r="D62" s="16">
        <f t="shared" si="0"/>
        <v>36</v>
      </c>
      <c r="E62" s="16">
        <v>7</v>
      </c>
      <c r="F62" s="16">
        <v>9</v>
      </c>
      <c r="G62" s="16">
        <v>10</v>
      </c>
      <c r="H62" s="16">
        <v>10</v>
      </c>
      <c r="I62" s="16">
        <f t="shared" si="1"/>
        <v>42</v>
      </c>
      <c r="J62" s="16">
        <v>8</v>
      </c>
      <c r="K62" s="16">
        <v>8</v>
      </c>
      <c r="L62" s="16">
        <v>2</v>
      </c>
      <c r="M62" s="16">
        <v>8</v>
      </c>
      <c r="N62" s="16">
        <v>10</v>
      </c>
      <c r="O62" s="16">
        <v>6</v>
      </c>
      <c r="P62" s="16">
        <v>0</v>
      </c>
      <c r="Q62" s="16">
        <f t="shared" si="2"/>
        <v>20</v>
      </c>
      <c r="R62" s="16">
        <v>10</v>
      </c>
      <c r="S62" s="16">
        <v>10</v>
      </c>
      <c r="T62" s="16">
        <f t="shared" si="3"/>
        <v>30</v>
      </c>
      <c r="U62" s="16">
        <v>10</v>
      </c>
      <c r="V62" s="16">
        <v>10</v>
      </c>
      <c r="W62" s="16">
        <v>10</v>
      </c>
      <c r="X62" s="16">
        <f t="shared" si="4"/>
        <v>128</v>
      </c>
    </row>
    <row r="63" spans="1:24" ht="63.75" hidden="1" customHeight="1" x14ac:dyDescent="0.25">
      <c r="A63" s="14" t="str">
        <f>HYPERLINK("iblock_element_edit.php?IBLOCK_ID=22&amp;type=roles&amp;ID=79222&amp;lang=ru&amp;find_section_section=0&amp;WF=Y","МБУ ДО ""ДОМ ДЕТСТВА И ЮНОШЕСТВА г. НЕМАНА""")</f>
        <v>МБУ ДО "ДОМ ДЕТСТВА И ЮНОШЕСТВА г. НЕМАНА"</v>
      </c>
      <c r="B63" s="15" t="s">
        <v>62</v>
      </c>
      <c r="C63" s="5" t="s">
        <v>66</v>
      </c>
      <c r="D63" s="16">
        <f t="shared" si="0"/>
        <v>40</v>
      </c>
      <c r="E63" s="16">
        <v>10</v>
      </c>
      <c r="F63" s="16">
        <v>10</v>
      </c>
      <c r="G63" s="16">
        <v>10</v>
      </c>
      <c r="H63" s="16">
        <v>10</v>
      </c>
      <c r="I63" s="16">
        <f t="shared" si="1"/>
        <v>44</v>
      </c>
      <c r="J63" s="16">
        <v>8</v>
      </c>
      <c r="K63" s="16">
        <v>8</v>
      </c>
      <c r="L63" s="16">
        <v>2</v>
      </c>
      <c r="M63" s="16">
        <v>8</v>
      </c>
      <c r="N63" s="16">
        <v>10</v>
      </c>
      <c r="O63" s="16">
        <v>8</v>
      </c>
      <c r="P63" s="16">
        <v>0</v>
      </c>
      <c r="Q63" s="16">
        <f t="shared" si="2"/>
        <v>18.61</v>
      </c>
      <c r="R63" s="16">
        <v>9.17</v>
      </c>
      <c r="S63" s="16">
        <v>9.44</v>
      </c>
      <c r="T63" s="16">
        <f t="shared" si="3"/>
        <v>25</v>
      </c>
      <c r="U63" s="16">
        <v>6.39</v>
      </c>
      <c r="V63" s="16">
        <v>9.44</v>
      </c>
      <c r="W63" s="16">
        <v>9.17</v>
      </c>
      <c r="X63" s="16">
        <f t="shared" si="4"/>
        <v>127.61</v>
      </c>
    </row>
    <row r="64" spans="1:24" ht="51" customHeight="1" x14ac:dyDescent="0.25">
      <c r="A64" s="14" t="str">
        <f>HYPERLINK("iblock_element_edit.php?IBLOCK_ID=22&amp;type=roles&amp;ID=79174&amp;lang=ru&amp;find_section_section=0&amp;WF=Y","МБУ ДО ""ДШИ г.ПРАВДИНСКА""")</f>
        <v>МБУ ДО "ДШИ г.ПРАВДИНСКА"</v>
      </c>
      <c r="B64" s="15" t="s">
        <v>34</v>
      </c>
      <c r="C64" s="5" t="s">
        <v>66</v>
      </c>
      <c r="D64" s="16">
        <f t="shared" si="0"/>
        <v>24.5</v>
      </c>
      <c r="E64" s="16">
        <v>6.5</v>
      </c>
      <c r="F64" s="16">
        <v>8</v>
      </c>
      <c r="G64" s="16">
        <v>10</v>
      </c>
      <c r="H64" s="16">
        <v>0</v>
      </c>
      <c r="I64" s="16">
        <f t="shared" si="1"/>
        <v>55</v>
      </c>
      <c r="J64" s="16">
        <v>8</v>
      </c>
      <c r="K64" s="16">
        <v>6</v>
      </c>
      <c r="L64" s="16">
        <v>10</v>
      </c>
      <c r="M64" s="16">
        <v>8</v>
      </c>
      <c r="N64" s="16">
        <v>10</v>
      </c>
      <c r="O64" s="16">
        <v>6</v>
      </c>
      <c r="P64" s="16">
        <v>7</v>
      </c>
      <c r="Q64" s="16">
        <f t="shared" si="2"/>
        <v>20</v>
      </c>
      <c r="R64" s="16">
        <v>10</v>
      </c>
      <c r="S64" s="16">
        <v>10</v>
      </c>
      <c r="T64" s="16">
        <f t="shared" si="3"/>
        <v>28</v>
      </c>
      <c r="U64" s="16">
        <v>8</v>
      </c>
      <c r="V64" s="16">
        <v>10</v>
      </c>
      <c r="W64" s="16">
        <v>10</v>
      </c>
      <c r="X64" s="16">
        <f t="shared" si="4"/>
        <v>127.5</v>
      </c>
    </row>
    <row r="65" spans="1:24" ht="75" hidden="1" customHeight="1" x14ac:dyDescent="0.25">
      <c r="A65" s="14" t="str">
        <f>HYPERLINK("iblock_element_edit.php?IBLOCK_ID=22&amp;type=roles&amp;ID=79183&amp;lang=ru&amp;find_section_section=0&amp;WF=Y","МАУ ДО ""ДЮЦ г..ЧЕРНЯХОВСКА""")</f>
        <v>МАУ ДО "ДЮЦ г..ЧЕРНЯХОВСКА"</v>
      </c>
      <c r="B65" s="15" t="s">
        <v>56</v>
      </c>
      <c r="C65" s="5" t="s">
        <v>66</v>
      </c>
      <c r="D65" s="16">
        <f t="shared" si="0"/>
        <v>27.5</v>
      </c>
      <c r="E65" s="16">
        <v>10</v>
      </c>
      <c r="F65" s="16">
        <v>9.5</v>
      </c>
      <c r="G65" s="16">
        <v>2</v>
      </c>
      <c r="H65" s="16">
        <v>6</v>
      </c>
      <c r="I65" s="16">
        <f t="shared" si="1"/>
        <v>50</v>
      </c>
      <c r="J65" s="16">
        <v>8</v>
      </c>
      <c r="K65" s="16">
        <v>8</v>
      </c>
      <c r="L65" s="16">
        <v>10</v>
      </c>
      <c r="M65" s="16">
        <v>8</v>
      </c>
      <c r="N65" s="16">
        <v>10</v>
      </c>
      <c r="O65" s="16">
        <v>6</v>
      </c>
      <c r="P65" s="16">
        <v>0</v>
      </c>
      <c r="Q65" s="16">
        <f t="shared" si="2"/>
        <v>20</v>
      </c>
      <c r="R65" s="16">
        <v>10</v>
      </c>
      <c r="S65" s="16">
        <v>10</v>
      </c>
      <c r="T65" s="16">
        <f t="shared" si="3"/>
        <v>30</v>
      </c>
      <c r="U65" s="16">
        <v>10</v>
      </c>
      <c r="V65" s="16">
        <v>10</v>
      </c>
      <c r="W65" s="16">
        <v>10</v>
      </c>
      <c r="X65" s="16">
        <f t="shared" si="4"/>
        <v>127.5</v>
      </c>
    </row>
    <row r="66" spans="1:24" ht="51" hidden="1" customHeight="1" x14ac:dyDescent="0.25">
      <c r="A66" s="14" t="str">
        <f>HYPERLINK("iblock_element_edit.php?IBLOCK_ID=22&amp;type=roles&amp;ID=79209&amp;lang=ru&amp;find_section_section=0&amp;WF=Y","МБУ ДО ""ДЮЦ  г.ГВАРДЕЙСКА""")</f>
        <v>МБУ ДО "ДЮЦ  г.ГВАРДЕЙСКА"</v>
      </c>
      <c r="B66" s="15" t="s">
        <v>65</v>
      </c>
      <c r="C66" s="5" t="s">
        <v>68</v>
      </c>
      <c r="D66" s="16">
        <f t="shared" si="0"/>
        <v>35.5</v>
      </c>
      <c r="E66" s="16">
        <v>7</v>
      </c>
      <c r="F66" s="16">
        <v>8.5</v>
      </c>
      <c r="G66" s="16">
        <v>10</v>
      </c>
      <c r="H66" s="16">
        <v>10</v>
      </c>
      <c r="I66" s="16">
        <f t="shared" si="1"/>
        <v>43</v>
      </c>
      <c r="J66" s="16">
        <v>8</v>
      </c>
      <c r="K66" s="16">
        <v>4</v>
      </c>
      <c r="L66" s="16">
        <v>10</v>
      </c>
      <c r="M66" s="16">
        <v>8</v>
      </c>
      <c r="N66" s="16">
        <v>5</v>
      </c>
      <c r="O66" s="16">
        <v>8</v>
      </c>
      <c r="P66" s="16">
        <v>0</v>
      </c>
      <c r="Q66" s="16">
        <f t="shared" si="2"/>
        <v>20</v>
      </c>
      <c r="R66" s="16">
        <v>10</v>
      </c>
      <c r="S66" s="16">
        <v>10</v>
      </c>
      <c r="T66" s="16">
        <f t="shared" si="3"/>
        <v>28.89</v>
      </c>
      <c r="U66" s="16">
        <v>8.89</v>
      </c>
      <c r="V66" s="16">
        <v>10</v>
      </c>
      <c r="W66" s="16">
        <v>10</v>
      </c>
      <c r="X66" s="16">
        <f t="shared" si="4"/>
        <v>127.39</v>
      </c>
    </row>
    <row r="67" spans="1:24" ht="63.75" hidden="1" customHeight="1" x14ac:dyDescent="0.25">
      <c r="A67" s="14" t="str">
        <f>HYPERLINK("iblock_element_edit.php?IBLOCK_ID=22&amp;type=roles&amp;ID=79194&amp;lang=ru&amp;find_section_section=0&amp;WF=Y","МБУ ДО ""ДДТ БАГРАТИОНОВСКОГО ГО""")</f>
        <v>МБУ ДО "ДДТ БАГРАТИОНОВСКОГО ГО"</v>
      </c>
      <c r="B67" s="15" t="s">
        <v>52</v>
      </c>
      <c r="C67" s="5" t="s">
        <v>68</v>
      </c>
      <c r="D67" s="16">
        <f t="shared" si="0"/>
        <v>29</v>
      </c>
      <c r="E67" s="16">
        <v>9</v>
      </c>
      <c r="F67" s="16">
        <v>8</v>
      </c>
      <c r="G67" s="16">
        <v>6</v>
      </c>
      <c r="H67" s="16">
        <v>6</v>
      </c>
      <c r="I67" s="16">
        <f t="shared" si="1"/>
        <v>48</v>
      </c>
      <c r="J67" s="16">
        <v>8</v>
      </c>
      <c r="K67" s="16">
        <v>6</v>
      </c>
      <c r="L67" s="16">
        <v>4</v>
      </c>
      <c r="M67" s="16">
        <v>10</v>
      </c>
      <c r="N67" s="16">
        <v>10</v>
      </c>
      <c r="O67" s="16">
        <v>10</v>
      </c>
      <c r="P67" s="16">
        <v>0</v>
      </c>
      <c r="Q67" s="16">
        <f t="shared" si="2"/>
        <v>20</v>
      </c>
      <c r="R67" s="16">
        <v>10</v>
      </c>
      <c r="S67" s="16">
        <v>10</v>
      </c>
      <c r="T67" s="16">
        <f t="shared" si="3"/>
        <v>30</v>
      </c>
      <c r="U67" s="16">
        <v>10</v>
      </c>
      <c r="V67" s="16">
        <v>10</v>
      </c>
      <c r="W67" s="16">
        <v>10</v>
      </c>
      <c r="X67" s="16">
        <f t="shared" si="4"/>
        <v>127</v>
      </c>
    </row>
    <row r="68" spans="1:24" ht="51" hidden="1" customHeight="1" x14ac:dyDescent="0.25">
      <c r="A68" s="14" t="str">
        <f>HYPERLINK("iblock_element_edit.php?IBLOCK_ID=22&amp;type=roles&amp;ID=79162&amp;lang=ru&amp;find_section_section=0&amp;WF=Y","ГБУ ДО КО ""ЦЕНТР РАЗВИТИЯ ОДАРЕННЫХ ДЕТЕЙ""")</f>
        <v>ГБУ ДО КО "ЦЕНТР РАЗВИТИЯ ОДАРЕННЫХ ДЕТЕЙ"</v>
      </c>
      <c r="B68" s="15" t="s">
        <v>41</v>
      </c>
      <c r="C68" s="5" t="s">
        <v>68</v>
      </c>
      <c r="D68" s="16">
        <f t="shared" si="0"/>
        <v>19</v>
      </c>
      <c r="E68" s="16">
        <v>5</v>
      </c>
      <c r="F68" s="16">
        <v>2</v>
      </c>
      <c r="G68" s="16">
        <v>6</v>
      </c>
      <c r="H68" s="16">
        <v>6</v>
      </c>
      <c r="I68" s="16">
        <f t="shared" si="1"/>
        <v>63</v>
      </c>
      <c r="J68" s="16">
        <v>10</v>
      </c>
      <c r="K68" s="16">
        <v>10</v>
      </c>
      <c r="L68" s="16">
        <v>10</v>
      </c>
      <c r="M68" s="16">
        <v>10</v>
      </c>
      <c r="N68" s="16">
        <v>10</v>
      </c>
      <c r="O68" s="16">
        <v>10</v>
      </c>
      <c r="P68" s="16">
        <v>3</v>
      </c>
      <c r="Q68" s="16">
        <f t="shared" si="2"/>
        <v>20</v>
      </c>
      <c r="R68" s="16">
        <v>10</v>
      </c>
      <c r="S68" s="16">
        <v>10</v>
      </c>
      <c r="T68" s="16">
        <f t="shared" si="3"/>
        <v>24.990000000000002</v>
      </c>
      <c r="U68" s="16">
        <v>8.33</v>
      </c>
      <c r="V68" s="16">
        <v>8.33</v>
      </c>
      <c r="W68" s="16">
        <v>8.33</v>
      </c>
      <c r="X68" s="16">
        <f t="shared" si="4"/>
        <v>126.99000000000001</v>
      </c>
    </row>
    <row r="69" spans="1:24" ht="51" hidden="1" customHeight="1" x14ac:dyDescent="0.25">
      <c r="A69" s="14" t="str">
        <f>HYPERLINK("iblock_element_edit.php?IBLOCK_ID=22&amp;type=roles&amp;ID=79231&amp;lang=ru&amp;find_section_section=0&amp;WF=Y"," ГБОУ ДОД КО ""КОМПЛЕКСНАЯ ДЮСШ ПО ЗИМНИМ ВИДАМ СПОРТА""")</f>
        <v xml:space="preserve"> ГБОУ ДОД КО "КОМПЛЕКСНАЯ ДЮСШ ПО ЗИМНИМ ВИДАМ СПОРТА"</v>
      </c>
      <c r="B69" s="15" t="s">
        <v>41</v>
      </c>
      <c r="C69" s="5" t="s">
        <v>69</v>
      </c>
      <c r="D69" s="16">
        <f t="shared" si="0"/>
        <v>24.5</v>
      </c>
      <c r="E69" s="16">
        <v>4.5</v>
      </c>
      <c r="F69" s="16">
        <v>8</v>
      </c>
      <c r="G69" s="16">
        <v>6</v>
      </c>
      <c r="H69" s="16">
        <v>6</v>
      </c>
      <c r="I69" s="16">
        <f t="shared" si="1"/>
        <v>58</v>
      </c>
      <c r="J69" s="16">
        <v>10</v>
      </c>
      <c r="K69" s="16">
        <v>10</v>
      </c>
      <c r="L69" s="16">
        <v>10</v>
      </c>
      <c r="M69" s="16">
        <v>8</v>
      </c>
      <c r="N69" s="16">
        <v>10</v>
      </c>
      <c r="O69" s="16">
        <v>6</v>
      </c>
      <c r="P69" s="16">
        <v>4</v>
      </c>
      <c r="Q69" s="16">
        <f t="shared" si="2"/>
        <v>20</v>
      </c>
      <c r="R69" s="16">
        <v>10</v>
      </c>
      <c r="S69" s="16">
        <v>10</v>
      </c>
      <c r="T69" s="16">
        <f t="shared" si="3"/>
        <v>23.34</v>
      </c>
      <c r="U69" s="16">
        <v>5.56</v>
      </c>
      <c r="V69" s="16">
        <v>8.89</v>
      </c>
      <c r="W69" s="16">
        <v>8.89</v>
      </c>
      <c r="X69" s="16">
        <f t="shared" si="4"/>
        <v>125.84</v>
      </c>
    </row>
    <row r="70" spans="1:24" ht="38.25" customHeight="1" x14ac:dyDescent="0.25">
      <c r="A70" s="14" t="str">
        <f>HYPERLINK("iblock_element_edit.php?IBLOCK_ID=22&amp;type=roles&amp;ID=79189&amp;lang=ru&amp;find_section_section=0&amp;WF=Y","МБУ ДО ""ЦЕНТР РАЗВИТИЯ ТВОРЧЕСТВА""")</f>
        <v>МБУ ДО "ЦЕНТР РАЗВИТИЯ ТВОРЧЕСТВА"</v>
      </c>
      <c r="B70" s="15" t="s">
        <v>47</v>
      </c>
      <c r="C70" s="5" t="s">
        <v>70</v>
      </c>
      <c r="D70" s="16">
        <f t="shared" si="0"/>
        <v>39.5</v>
      </c>
      <c r="E70" s="16">
        <v>9.5</v>
      </c>
      <c r="F70" s="16">
        <v>10</v>
      </c>
      <c r="G70" s="16">
        <v>10</v>
      </c>
      <c r="H70" s="16">
        <v>10</v>
      </c>
      <c r="I70" s="16">
        <f t="shared" si="1"/>
        <v>36</v>
      </c>
      <c r="J70" s="16">
        <v>10</v>
      </c>
      <c r="K70" s="16">
        <v>0</v>
      </c>
      <c r="L70" s="16">
        <v>8</v>
      </c>
      <c r="M70" s="16">
        <v>8</v>
      </c>
      <c r="N70" s="16">
        <v>10</v>
      </c>
      <c r="O70" s="16">
        <v>0</v>
      </c>
      <c r="P70" s="16">
        <v>0</v>
      </c>
      <c r="Q70" s="16">
        <f t="shared" si="2"/>
        <v>20</v>
      </c>
      <c r="R70" s="16">
        <v>10</v>
      </c>
      <c r="S70" s="16">
        <v>10</v>
      </c>
      <c r="T70" s="16">
        <f t="shared" si="3"/>
        <v>29.64</v>
      </c>
      <c r="U70" s="16">
        <v>10</v>
      </c>
      <c r="V70" s="16">
        <v>10</v>
      </c>
      <c r="W70" s="16">
        <v>9.64</v>
      </c>
      <c r="X70" s="16">
        <f t="shared" si="4"/>
        <v>125.14</v>
      </c>
    </row>
    <row r="71" spans="1:24" ht="51" customHeight="1" x14ac:dyDescent="0.25">
      <c r="A71" s="14" t="str">
        <f>HYPERLINK("iblock_element_edit.php?IBLOCK_ID=22&amp;type=roles&amp;ID=79178&amp;lang=ru&amp;find_section_section=0&amp;WF=Y","МАУ ДО ""ЧЕРНЯХОВСКАЯ ДМШ""")</f>
        <v>МАУ ДО "ЧЕРНЯХОВСКАЯ ДМШ"</v>
      </c>
      <c r="B71" s="15" t="s">
        <v>56</v>
      </c>
      <c r="C71" s="5" t="s">
        <v>70</v>
      </c>
      <c r="D71" s="16">
        <f t="shared" si="0"/>
        <v>37.5</v>
      </c>
      <c r="E71" s="16">
        <v>7.5</v>
      </c>
      <c r="F71" s="16">
        <v>10</v>
      </c>
      <c r="G71" s="16">
        <v>10</v>
      </c>
      <c r="H71" s="16">
        <v>10</v>
      </c>
      <c r="I71" s="16">
        <f t="shared" si="1"/>
        <v>40</v>
      </c>
      <c r="J71" s="16">
        <v>10</v>
      </c>
      <c r="K71" s="16">
        <v>6</v>
      </c>
      <c r="L71" s="16">
        <v>10</v>
      </c>
      <c r="M71" s="16">
        <v>8</v>
      </c>
      <c r="N71" s="16">
        <v>0</v>
      </c>
      <c r="O71" s="16">
        <v>6</v>
      </c>
      <c r="P71" s="16">
        <v>0</v>
      </c>
      <c r="Q71" s="16">
        <f t="shared" si="2"/>
        <v>20</v>
      </c>
      <c r="R71" s="16">
        <v>10</v>
      </c>
      <c r="S71" s="16">
        <v>10</v>
      </c>
      <c r="T71" s="16">
        <f t="shared" si="3"/>
        <v>27.509999999999998</v>
      </c>
      <c r="U71" s="16">
        <v>9.17</v>
      </c>
      <c r="V71" s="16">
        <v>9.17</v>
      </c>
      <c r="W71" s="16">
        <v>9.17</v>
      </c>
      <c r="X71" s="16">
        <f t="shared" si="4"/>
        <v>125.00999999999999</v>
      </c>
    </row>
    <row r="72" spans="1:24" ht="38.25" customHeight="1" x14ac:dyDescent="0.25">
      <c r="A72" s="14" t="str">
        <f>HYPERLINK("iblock_element_edit.php?IBLOCK_ID=22&amp;type=roles&amp;ID=79211&amp;lang=ru&amp;find_section_section=0&amp;WF=Y","МБУ ДО ДДТ ""РАДУГА""")</f>
        <v>МБУ ДО ДДТ "РАДУГА"</v>
      </c>
      <c r="B72" s="15" t="s">
        <v>71</v>
      </c>
      <c r="C72" s="5" t="s">
        <v>70</v>
      </c>
      <c r="D72" s="16">
        <f t="shared" si="0"/>
        <v>32</v>
      </c>
      <c r="E72" s="16">
        <v>9</v>
      </c>
      <c r="F72" s="16">
        <v>10</v>
      </c>
      <c r="G72" s="16">
        <v>10</v>
      </c>
      <c r="H72" s="16">
        <v>3</v>
      </c>
      <c r="I72" s="16">
        <f t="shared" si="1"/>
        <v>43</v>
      </c>
      <c r="J72" s="16">
        <v>10</v>
      </c>
      <c r="K72" s="16">
        <v>8</v>
      </c>
      <c r="L72" s="16">
        <v>10</v>
      </c>
      <c r="M72" s="16">
        <v>8</v>
      </c>
      <c r="N72" s="16">
        <v>5</v>
      </c>
      <c r="O72" s="16">
        <v>2</v>
      </c>
      <c r="P72" s="16">
        <v>0</v>
      </c>
      <c r="Q72" s="16">
        <f t="shared" si="2"/>
        <v>20</v>
      </c>
      <c r="R72" s="16">
        <v>10</v>
      </c>
      <c r="S72" s="16">
        <v>10</v>
      </c>
      <c r="T72" s="16">
        <f t="shared" si="3"/>
        <v>30</v>
      </c>
      <c r="U72" s="16">
        <v>10</v>
      </c>
      <c r="V72" s="16">
        <v>10</v>
      </c>
      <c r="W72" s="16">
        <v>10</v>
      </c>
      <c r="X72" s="16">
        <f t="shared" si="4"/>
        <v>125</v>
      </c>
    </row>
    <row r="73" spans="1:24" ht="63.75" hidden="1" customHeight="1" x14ac:dyDescent="0.25">
      <c r="A73" s="14" t="str">
        <f>HYPERLINK("iblock_element_edit.php?IBLOCK_ID=22&amp;type=roles&amp;ID=79181&amp;lang=ru&amp;find_section_section=0&amp;WF=Y","МАУ ДО г. КАЛИНИНГРАДА ""ДЮСШ № 8 ПО ВЕЛОСПОРТУ""")</f>
        <v>МАУ ДО г. КАЛИНИНГРАДА "ДЮСШ № 8 ПО ВЕЛОСПОРТУ"</v>
      </c>
      <c r="B73" s="15" t="s">
        <v>25</v>
      </c>
      <c r="C73" s="5" t="s">
        <v>72</v>
      </c>
      <c r="D73" s="16">
        <f t="shared" si="0"/>
        <v>29.5</v>
      </c>
      <c r="E73" s="16">
        <v>8.5</v>
      </c>
      <c r="F73" s="16">
        <v>9</v>
      </c>
      <c r="G73" s="16">
        <v>2</v>
      </c>
      <c r="H73" s="16">
        <v>10</v>
      </c>
      <c r="I73" s="16">
        <f t="shared" si="1"/>
        <v>45</v>
      </c>
      <c r="J73" s="16">
        <v>4</v>
      </c>
      <c r="K73" s="16">
        <v>10</v>
      </c>
      <c r="L73" s="16">
        <v>6</v>
      </c>
      <c r="M73" s="16">
        <v>3</v>
      </c>
      <c r="N73" s="16">
        <v>10</v>
      </c>
      <c r="O73" s="16">
        <v>8</v>
      </c>
      <c r="P73" s="16">
        <v>4</v>
      </c>
      <c r="Q73" s="16">
        <f t="shared" si="2"/>
        <v>17.5</v>
      </c>
      <c r="R73" s="16">
        <v>10</v>
      </c>
      <c r="S73" s="16">
        <v>7.5</v>
      </c>
      <c r="T73" s="16">
        <f t="shared" si="3"/>
        <v>30</v>
      </c>
      <c r="U73" s="16">
        <v>10</v>
      </c>
      <c r="V73" s="16">
        <v>10</v>
      </c>
      <c r="W73" s="16">
        <v>10</v>
      </c>
      <c r="X73" s="16">
        <f t="shared" si="4"/>
        <v>122</v>
      </c>
    </row>
    <row r="74" spans="1:24" ht="51" customHeight="1" x14ac:dyDescent="0.25">
      <c r="A74" s="14" t="str">
        <f>HYPERLINK("iblock_element_edit.php?IBLOCK_ID=22&amp;type=roles&amp;ID=79257&amp;lang=ru&amp;find_section_section=0&amp;WF=Y","МАУ ДО МО  ""СВЕТЛОВСКИЙ ГО"" ""ДШИ п. ЛЮБЛИНО""")</f>
        <v>МАУ ДО МО  "СВЕТЛОВСКИЙ ГО" "ДШИ п. ЛЮБЛИНО"</v>
      </c>
      <c r="B74" s="15" t="s">
        <v>40</v>
      </c>
      <c r="C74" s="5" t="s">
        <v>73</v>
      </c>
      <c r="D74" s="16">
        <f t="shared" si="0"/>
        <v>30</v>
      </c>
      <c r="E74" s="16">
        <v>6.5</v>
      </c>
      <c r="F74" s="16">
        <v>7.5</v>
      </c>
      <c r="G74" s="16">
        <v>6</v>
      </c>
      <c r="H74" s="16">
        <v>10</v>
      </c>
      <c r="I74" s="16">
        <f t="shared" si="1"/>
        <v>41</v>
      </c>
      <c r="J74" s="16">
        <v>8</v>
      </c>
      <c r="K74" s="16">
        <v>8</v>
      </c>
      <c r="L74" s="16">
        <v>10</v>
      </c>
      <c r="M74" s="16">
        <v>3</v>
      </c>
      <c r="N74" s="16">
        <v>10</v>
      </c>
      <c r="O74" s="16">
        <v>2</v>
      </c>
      <c r="P74" s="16">
        <v>0</v>
      </c>
      <c r="Q74" s="16">
        <f t="shared" si="2"/>
        <v>20</v>
      </c>
      <c r="R74" s="16">
        <v>10</v>
      </c>
      <c r="S74" s="16">
        <v>10</v>
      </c>
      <c r="T74" s="16">
        <f t="shared" si="3"/>
        <v>30</v>
      </c>
      <c r="U74" s="16">
        <v>10</v>
      </c>
      <c r="V74" s="16">
        <v>10</v>
      </c>
      <c r="W74" s="16">
        <v>10</v>
      </c>
      <c r="X74" s="16">
        <f t="shared" si="4"/>
        <v>121</v>
      </c>
    </row>
    <row r="75" spans="1:24" ht="51" hidden="1" customHeight="1" x14ac:dyDescent="0.25">
      <c r="A75" s="14" t="str">
        <f>HYPERLINK("iblock_element_edit.php?IBLOCK_ID=22&amp;type=roles&amp;ID=79158&amp;lang=ru&amp;find_section_section=0&amp;WF=Y","МБУ ДО ""ДЮСШ ПИОНЕРСКОГО ГО""")</f>
        <v>МБУ ДО "ДЮСШ ПИОНЕРСКОГО ГО"</v>
      </c>
      <c r="B75" s="15" t="s">
        <v>55</v>
      </c>
      <c r="C75" s="5" t="s">
        <v>74</v>
      </c>
      <c r="D75" s="16">
        <f t="shared" si="0"/>
        <v>23</v>
      </c>
      <c r="E75" s="16">
        <v>5.5</v>
      </c>
      <c r="F75" s="16">
        <v>9.5</v>
      </c>
      <c r="G75" s="16">
        <v>2</v>
      </c>
      <c r="H75" s="16">
        <v>6</v>
      </c>
      <c r="I75" s="16">
        <f t="shared" si="1"/>
        <v>52</v>
      </c>
      <c r="J75" s="16">
        <v>8</v>
      </c>
      <c r="K75" s="16">
        <v>8</v>
      </c>
      <c r="L75" s="16">
        <v>8</v>
      </c>
      <c r="M75" s="16">
        <v>8</v>
      </c>
      <c r="N75" s="16">
        <v>10</v>
      </c>
      <c r="O75" s="16">
        <v>6</v>
      </c>
      <c r="P75" s="16">
        <v>4</v>
      </c>
      <c r="Q75" s="16">
        <f t="shared" si="2"/>
        <v>20</v>
      </c>
      <c r="R75" s="16">
        <v>10</v>
      </c>
      <c r="S75" s="16">
        <v>10</v>
      </c>
      <c r="T75" s="16">
        <f t="shared" si="3"/>
        <v>25.18</v>
      </c>
      <c r="U75" s="16">
        <v>5.52</v>
      </c>
      <c r="V75" s="16">
        <v>9.66</v>
      </c>
      <c r="W75" s="16">
        <v>10</v>
      </c>
      <c r="X75" s="16">
        <f t="shared" si="4"/>
        <v>120.18</v>
      </c>
    </row>
    <row r="76" spans="1:24" ht="38.25" customHeight="1" x14ac:dyDescent="0.25">
      <c r="A76" s="14" t="str">
        <f>HYPERLINK("iblock_element_edit.php?IBLOCK_ID=22&amp;type=roles&amp;ID=79171&amp;lang=ru&amp;find_section_section=0&amp;WF=Y","МБУ ДО ""СЛАВСКАЯ ДМШ""")</f>
        <v>МБУ ДО "СЛАВСКАЯ ДМШ"</v>
      </c>
      <c r="B76" s="15" t="s">
        <v>71</v>
      </c>
      <c r="C76" s="5" t="s">
        <v>74</v>
      </c>
      <c r="D76" s="16">
        <f t="shared" si="0"/>
        <v>33.5</v>
      </c>
      <c r="E76" s="16">
        <v>7</v>
      </c>
      <c r="F76" s="16">
        <v>7.5</v>
      </c>
      <c r="G76" s="16">
        <v>9</v>
      </c>
      <c r="H76" s="16">
        <v>10</v>
      </c>
      <c r="I76" s="16">
        <f t="shared" si="1"/>
        <v>36</v>
      </c>
      <c r="J76" s="16">
        <v>10</v>
      </c>
      <c r="K76" s="16">
        <v>4</v>
      </c>
      <c r="L76" s="16">
        <v>8</v>
      </c>
      <c r="M76" s="16">
        <v>3</v>
      </c>
      <c r="N76" s="16">
        <v>5</v>
      </c>
      <c r="O76" s="16">
        <v>6</v>
      </c>
      <c r="P76" s="16">
        <v>0</v>
      </c>
      <c r="Q76" s="16">
        <f t="shared" si="2"/>
        <v>20</v>
      </c>
      <c r="R76" s="16">
        <v>10</v>
      </c>
      <c r="S76" s="16">
        <v>10</v>
      </c>
      <c r="T76" s="16">
        <f t="shared" si="3"/>
        <v>30</v>
      </c>
      <c r="U76" s="16">
        <v>10</v>
      </c>
      <c r="V76" s="16">
        <v>10</v>
      </c>
      <c r="W76" s="16">
        <v>10</v>
      </c>
      <c r="X76" s="16">
        <f t="shared" si="4"/>
        <v>119.5</v>
      </c>
    </row>
    <row r="77" spans="1:24" ht="63.75" customHeight="1" x14ac:dyDescent="0.25">
      <c r="A77" s="14" t="str">
        <f>HYPERLINK("iblock_element_edit.php?IBLOCK_ID=22&amp;type=roles&amp;ID=79205&amp;lang=ru&amp;find_section_section=0&amp;WF=Y","МБУ ДО ""ПОЛЕССКАЯ ДМШ""")</f>
        <v>МБУ ДО "ПОЛЕССКАЯ ДМШ"</v>
      </c>
      <c r="B77" s="15" t="s">
        <v>75</v>
      </c>
      <c r="C77" s="5" t="s">
        <v>76</v>
      </c>
      <c r="D77" s="16">
        <f t="shared" si="0"/>
        <v>25.5</v>
      </c>
      <c r="E77" s="16">
        <v>9.5</v>
      </c>
      <c r="F77" s="16">
        <v>8</v>
      </c>
      <c r="G77" s="16">
        <v>2</v>
      </c>
      <c r="H77" s="16">
        <v>6</v>
      </c>
      <c r="I77" s="16">
        <f t="shared" si="1"/>
        <v>46</v>
      </c>
      <c r="J77" s="16">
        <v>8</v>
      </c>
      <c r="K77" s="16">
        <v>8</v>
      </c>
      <c r="L77" s="16">
        <v>6</v>
      </c>
      <c r="M77" s="16">
        <v>8</v>
      </c>
      <c r="N77" s="16">
        <v>10</v>
      </c>
      <c r="O77" s="16">
        <v>6</v>
      </c>
      <c r="P77" s="16">
        <v>0</v>
      </c>
      <c r="Q77" s="16">
        <f t="shared" si="2"/>
        <v>20</v>
      </c>
      <c r="R77" s="16">
        <v>10</v>
      </c>
      <c r="S77" s="16">
        <v>10</v>
      </c>
      <c r="T77" s="16">
        <f t="shared" si="3"/>
        <v>27.25</v>
      </c>
      <c r="U77" s="16">
        <v>7.93</v>
      </c>
      <c r="V77" s="16">
        <v>9.66</v>
      </c>
      <c r="W77" s="16">
        <v>9.66</v>
      </c>
      <c r="X77" s="16">
        <f t="shared" si="4"/>
        <v>118.75</v>
      </c>
    </row>
    <row r="78" spans="1:24" ht="63.75" hidden="1" customHeight="1" x14ac:dyDescent="0.25">
      <c r="A78" s="14" t="str">
        <f>HYPERLINK("iblock_element_edit.php?IBLOCK_ID=22&amp;type=roles&amp;ID=79229&amp;lang=ru&amp;find_section_section=0&amp;WF=Y","МАУ ДО ""ДЮСШ""")</f>
        <v>МАУ ДО "ДЮСШ"</v>
      </c>
      <c r="B78" s="15" t="s">
        <v>62</v>
      </c>
      <c r="C78" s="5" t="s">
        <v>77</v>
      </c>
      <c r="D78" s="16">
        <f t="shared" si="0"/>
        <v>30</v>
      </c>
      <c r="E78" s="16">
        <v>10</v>
      </c>
      <c r="F78" s="16">
        <v>10</v>
      </c>
      <c r="G78" s="16">
        <v>10</v>
      </c>
      <c r="H78" s="16">
        <v>0</v>
      </c>
      <c r="I78" s="16">
        <f t="shared" si="1"/>
        <v>44</v>
      </c>
      <c r="J78" s="16">
        <v>8</v>
      </c>
      <c r="K78" s="16">
        <v>8</v>
      </c>
      <c r="L78" s="16">
        <v>0</v>
      </c>
      <c r="M78" s="16">
        <v>8</v>
      </c>
      <c r="N78" s="16">
        <v>10</v>
      </c>
      <c r="O78" s="16">
        <v>6</v>
      </c>
      <c r="P78" s="16">
        <v>4</v>
      </c>
      <c r="Q78" s="16">
        <f t="shared" si="2"/>
        <v>19.689999999999998</v>
      </c>
      <c r="R78" s="16">
        <v>10</v>
      </c>
      <c r="S78" s="16">
        <v>9.69</v>
      </c>
      <c r="T78" s="16">
        <f t="shared" si="3"/>
        <v>24.38</v>
      </c>
      <c r="U78" s="16">
        <v>4.38</v>
      </c>
      <c r="V78" s="16">
        <v>10</v>
      </c>
      <c r="W78" s="16">
        <v>10</v>
      </c>
      <c r="X78" s="16">
        <f t="shared" si="4"/>
        <v>118.07</v>
      </c>
    </row>
    <row r="79" spans="1:24" ht="63.75" hidden="1" customHeight="1" x14ac:dyDescent="0.25">
      <c r="A79" s="14" t="str">
        <f>HYPERLINK("iblock_element_edit.php?IBLOCK_ID=22&amp;type=roles&amp;ID=79234&amp;lang=ru&amp;find_section_section=0&amp;WF=Y","МАУ ДО г. КАЛИНИНГРАДА ДЮСШ СПОРТИВНЫХ ЕДИНОБОРСТВ")</f>
        <v>МАУ ДО г. КАЛИНИНГРАДА ДЮСШ СПОРТИВНЫХ ЕДИНОБОРСТВ</v>
      </c>
      <c r="B79" s="15" t="s">
        <v>25</v>
      </c>
      <c r="C79" s="5" t="s">
        <v>77</v>
      </c>
      <c r="D79" s="16">
        <f t="shared" si="0"/>
        <v>24</v>
      </c>
      <c r="E79" s="16">
        <v>7</v>
      </c>
      <c r="F79" s="16">
        <v>9</v>
      </c>
      <c r="G79" s="16">
        <v>2</v>
      </c>
      <c r="H79" s="16">
        <v>6</v>
      </c>
      <c r="I79" s="16">
        <f t="shared" si="1"/>
        <v>44</v>
      </c>
      <c r="J79" s="16">
        <v>8</v>
      </c>
      <c r="K79" s="16">
        <v>8</v>
      </c>
      <c r="L79" s="16">
        <v>10</v>
      </c>
      <c r="M79" s="16">
        <v>2</v>
      </c>
      <c r="N79" s="16">
        <v>10</v>
      </c>
      <c r="O79" s="16">
        <v>6</v>
      </c>
      <c r="P79" s="16">
        <v>0</v>
      </c>
      <c r="Q79" s="16">
        <f t="shared" si="2"/>
        <v>20</v>
      </c>
      <c r="R79" s="16">
        <v>10</v>
      </c>
      <c r="S79" s="16">
        <v>10</v>
      </c>
      <c r="T79" s="16">
        <f t="shared" si="3"/>
        <v>30</v>
      </c>
      <c r="U79" s="16">
        <v>10</v>
      </c>
      <c r="V79" s="16">
        <v>10</v>
      </c>
      <c r="W79" s="16">
        <v>10</v>
      </c>
      <c r="X79" s="16">
        <f t="shared" si="4"/>
        <v>118</v>
      </c>
    </row>
    <row r="80" spans="1:24" ht="76.5" hidden="1" customHeight="1" x14ac:dyDescent="0.25">
      <c r="A80" s="14" t="str">
        <f>HYPERLINK("iblock_element_edit.php?IBLOCK_ID=22&amp;type=roles&amp;ID=79244&amp;lang=ru&amp;find_section_section=0&amp;WF=Y","ГБУ ДО КО ""КОМПЛЕКСНАЯ СДЮСШ ОЛИМПИЙСКОГО РЕЗЕРВА ПО СПОРТИВНЫМ ЕДИНОБОРСТВАМ ИМЕНИ ОЛИМПИЙСКИХ ЧЕМПИОНОВ АНАТОЛИЯ И СЕРГЕЯ БЕЛОГ")</f>
        <v>ГБУ ДО КО "КОМПЛЕКСНАЯ СДЮСШ ОЛИМПИЙСКОГО РЕЗЕРВА ПО СПОРТИВНЫМ ЕДИНОБОРСТВАМ ИМЕНИ ОЛИМПИЙСКИХ ЧЕМПИОНОВ АНАТОЛИЯ И СЕРГЕЯ БЕЛОГ</v>
      </c>
      <c r="B80" s="15" t="s">
        <v>25</v>
      </c>
      <c r="C80" s="5" t="s">
        <v>77</v>
      </c>
      <c r="D80" s="16">
        <f t="shared" si="0"/>
        <v>21</v>
      </c>
      <c r="E80" s="16">
        <v>6.5</v>
      </c>
      <c r="F80" s="16">
        <v>6.5</v>
      </c>
      <c r="G80" s="16">
        <v>2</v>
      </c>
      <c r="H80" s="16">
        <v>6</v>
      </c>
      <c r="I80" s="16">
        <f t="shared" si="1"/>
        <v>47</v>
      </c>
      <c r="J80" s="16">
        <v>10</v>
      </c>
      <c r="K80" s="16">
        <v>8</v>
      </c>
      <c r="L80" s="16">
        <v>10</v>
      </c>
      <c r="M80" s="16">
        <v>3</v>
      </c>
      <c r="N80" s="16">
        <v>10</v>
      </c>
      <c r="O80" s="16">
        <v>6</v>
      </c>
      <c r="P80" s="16">
        <v>0</v>
      </c>
      <c r="Q80" s="16">
        <f t="shared" si="2"/>
        <v>20</v>
      </c>
      <c r="R80" s="16">
        <v>10</v>
      </c>
      <c r="S80" s="16">
        <v>10</v>
      </c>
      <c r="T80" s="16">
        <f t="shared" si="3"/>
        <v>30</v>
      </c>
      <c r="U80" s="16">
        <v>10</v>
      </c>
      <c r="V80" s="16">
        <v>10</v>
      </c>
      <c r="W80" s="16">
        <v>10</v>
      </c>
      <c r="X80" s="16">
        <f t="shared" si="4"/>
        <v>118</v>
      </c>
    </row>
    <row r="81" spans="1:24" ht="63.75" hidden="1" customHeight="1" x14ac:dyDescent="0.25">
      <c r="A81" s="14" t="str">
        <f>HYPERLINK("iblock_element_edit.php?IBLOCK_ID=22&amp;type=roles&amp;ID=79245&amp;lang=ru&amp;find_section_section=0&amp;WF=Y","МБУ ДО г. КАЛИНИНГРАДА СШ № 7 ПО ТЕННИСУ И НАСТОЛЬНОМУ ТЕННИСУ")</f>
        <v>МБУ ДО г. КАЛИНИНГРАДА СШ № 7 ПО ТЕННИСУ И НАСТОЛЬНОМУ ТЕННИСУ</v>
      </c>
      <c r="B81" s="15" t="s">
        <v>25</v>
      </c>
      <c r="C81" s="5" t="s">
        <v>77</v>
      </c>
      <c r="D81" s="16">
        <f t="shared" si="0"/>
        <v>38.5</v>
      </c>
      <c r="E81" s="16">
        <v>8.5</v>
      </c>
      <c r="F81" s="16">
        <v>10</v>
      </c>
      <c r="G81" s="16">
        <v>10</v>
      </c>
      <c r="H81" s="16">
        <v>10</v>
      </c>
      <c r="I81" s="16">
        <f t="shared" si="1"/>
        <v>39</v>
      </c>
      <c r="J81" s="16">
        <v>4</v>
      </c>
      <c r="K81" s="16">
        <v>10</v>
      </c>
      <c r="L81" s="16">
        <v>0</v>
      </c>
      <c r="M81" s="16">
        <v>3</v>
      </c>
      <c r="N81" s="16">
        <v>10</v>
      </c>
      <c r="O81" s="16">
        <v>8</v>
      </c>
      <c r="P81" s="16">
        <v>4</v>
      </c>
      <c r="Q81" s="16">
        <f t="shared" si="2"/>
        <v>20</v>
      </c>
      <c r="R81" s="16">
        <v>10</v>
      </c>
      <c r="S81" s="16">
        <v>10</v>
      </c>
      <c r="T81" s="16">
        <f t="shared" si="3"/>
        <v>20</v>
      </c>
      <c r="U81" s="16">
        <v>0</v>
      </c>
      <c r="V81" s="16">
        <v>10</v>
      </c>
      <c r="W81" s="16">
        <v>10</v>
      </c>
      <c r="X81" s="16">
        <f t="shared" si="4"/>
        <v>117.5</v>
      </c>
    </row>
    <row r="82" spans="1:24" ht="38.25" customHeight="1" x14ac:dyDescent="0.25">
      <c r="A82" s="14" t="str">
        <f>HYPERLINK("iblock_element_edit.php?IBLOCK_ID=22&amp;type=roles&amp;ID=79180&amp;lang=ru&amp;find_section_section=0&amp;WF=Y","МБУ ДО ""ЯСНОВСКАЯ ДМШ""")</f>
        <v>МБУ ДО "ЯСНОВСКАЯ ДМШ"</v>
      </c>
      <c r="B82" s="15" t="s">
        <v>71</v>
      </c>
      <c r="C82" s="5" t="s">
        <v>78</v>
      </c>
      <c r="D82" s="16">
        <f t="shared" si="0"/>
        <v>25</v>
      </c>
      <c r="E82" s="16">
        <v>9.5</v>
      </c>
      <c r="F82" s="16">
        <v>7.5</v>
      </c>
      <c r="G82" s="16">
        <v>2</v>
      </c>
      <c r="H82" s="16">
        <v>6</v>
      </c>
      <c r="I82" s="16">
        <f t="shared" si="1"/>
        <v>42</v>
      </c>
      <c r="J82" s="16">
        <v>8</v>
      </c>
      <c r="K82" s="16">
        <v>8</v>
      </c>
      <c r="L82" s="16">
        <v>8</v>
      </c>
      <c r="M82" s="16">
        <v>3</v>
      </c>
      <c r="N82" s="16">
        <v>5</v>
      </c>
      <c r="O82" s="16">
        <v>6</v>
      </c>
      <c r="P82" s="16">
        <v>4</v>
      </c>
      <c r="Q82" s="16">
        <f t="shared" si="2"/>
        <v>20</v>
      </c>
      <c r="R82" s="16">
        <v>10</v>
      </c>
      <c r="S82" s="16">
        <v>10</v>
      </c>
      <c r="T82" s="16">
        <f t="shared" si="3"/>
        <v>30</v>
      </c>
      <c r="U82" s="16">
        <v>10</v>
      </c>
      <c r="V82" s="16">
        <v>10</v>
      </c>
      <c r="W82" s="16">
        <v>10</v>
      </c>
      <c r="X82" s="16">
        <f t="shared" si="4"/>
        <v>117</v>
      </c>
    </row>
    <row r="83" spans="1:24" ht="38.25" customHeight="1" x14ac:dyDescent="0.25">
      <c r="A83" s="14" t="str">
        <f>HYPERLINK("iblock_element_edit.php?IBLOCK_ID=22&amp;type=roles&amp;ID=79177&amp;lang=ru&amp;find_section_section=0&amp;WF=Y","МАУ ДО ""НЕСТЕРОВСКАЯ ДШИ""")</f>
        <v>МАУ ДО "НЕСТЕРОВСКАЯ ДШИ"</v>
      </c>
      <c r="B83" s="15" t="s">
        <v>50</v>
      </c>
      <c r="C83" s="5" t="s">
        <v>78</v>
      </c>
      <c r="D83" s="16">
        <f t="shared" si="0"/>
        <v>30</v>
      </c>
      <c r="E83" s="16">
        <v>10</v>
      </c>
      <c r="F83" s="16">
        <v>10</v>
      </c>
      <c r="G83" s="16">
        <v>10</v>
      </c>
      <c r="H83" s="16">
        <v>0</v>
      </c>
      <c r="I83" s="16">
        <f t="shared" si="1"/>
        <v>37</v>
      </c>
      <c r="J83" s="16">
        <v>10</v>
      </c>
      <c r="K83" s="16">
        <v>4</v>
      </c>
      <c r="L83" s="16">
        <v>10</v>
      </c>
      <c r="M83" s="16">
        <v>2</v>
      </c>
      <c r="N83" s="16">
        <v>5</v>
      </c>
      <c r="O83" s="16">
        <v>6</v>
      </c>
      <c r="P83" s="16">
        <v>0</v>
      </c>
      <c r="Q83" s="16">
        <f t="shared" si="2"/>
        <v>20</v>
      </c>
      <c r="R83" s="16">
        <v>10</v>
      </c>
      <c r="S83" s="16">
        <v>10</v>
      </c>
      <c r="T83" s="16">
        <f t="shared" si="3"/>
        <v>29.71</v>
      </c>
      <c r="U83" s="16">
        <v>10</v>
      </c>
      <c r="V83" s="16">
        <v>10</v>
      </c>
      <c r="W83" s="16">
        <v>9.7100000000000009</v>
      </c>
      <c r="X83" s="16">
        <f t="shared" si="4"/>
        <v>116.71000000000001</v>
      </c>
    </row>
    <row r="84" spans="1:24" ht="63.75" hidden="1" customHeight="1" x14ac:dyDescent="0.25">
      <c r="A84" s="14" t="str">
        <f>HYPERLINK("iblock_element_edit.php?IBLOCK_ID=22&amp;type=roles&amp;ID=79150&amp;lang=ru&amp;find_section_section=0&amp;WF=Y","МАУ ДО г. КАЛИНИНГРАДА СДЮСШ ОЛИМПИЙСКОГО РЕЗЕРВА № 9 ПО БАСКЕТБОЛУ")</f>
        <v>МАУ ДО г. КАЛИНИНГРАДА СДЮСШ ОЛИМПИЙСКОГО РЕЗЕРВА № 9 ПО БАСКЕТБОЛУ</v>
      </c>
      <c r="B84" s="15" t="s">
        <v>25</v>
      </c>
      <c r="C84" s="5" t="s">
        <v>78</v>
      </c>
      <c r="D84" s="16">
        <f t="shared" si="0"/>
        <v>27.5</v>
      </c>
      <c r="E84" s="16">
        <v>9.5</v>
      </c>
      <c r="F84" s="16">
        <v>10</v>
      </c>
      <c r="G84" s="16">
        <v>2</v>
      </c>
      <c r="H84" s="16">
        <v>6</v>
      </c>
      <c r="I84" s="16">
        <f t="shared" si="1"/>
        <v>48</v>
      </c>
      <c r="J84" s="16">
        <v>10</v>
      </c>
      <c r="K84" s="16">
        <v>8</v>
      </c>
      <c r="L84" s="16">
        <v>10</v>
      </c>
      <c r="M84" s="16">
        <v>5</v>
      </c>
      <c r="N84" s="16">
        <v>5</v>
      </c>
      <c r="O84" s="16">
        <v>10</v>
      </c>
      <c r="P84" s="16">
        <v>0</v>
      </c>
      <c r="Q84" s="16">
        <f t="shared" si="2"/>
        <v>20</v>
      </c>
      <c r="R84" s="16">
        <v>10</v>
      </c>
      <c r="S84" s="16">
        <v>10</v>
      </c>
      <c r="T84" s="16">
        <f t="shared" si="3"/>
        <v>30</v>
      </c>
      <c r="U84" s="16">
        <v>10</v>
      </c>
      <c r="V84" s="16">
        <v>10</v>
      </c>
      <c r="W84" s="16">
        <v>10</v>
      </c>
      <c r="X84" s="16">
        <f t="shared" si="4"/>
        <v>125.5</v>
      </c>
    </row>
    <row r="85" spans="1:24" ht="38.25" hidden="1" customHeight="1" x14ac:dyDescent="0.25">
      <c r="A85" s="14" t="str">
        <f>HYPERLINK("iblock_element_edit.php?IBLOCK_ID=22&amp;type=roles&amp;ID=79179&amp;lang=ru&amp;find_section_section=0&amp;WF=Y","МБУ ДО ДЮСШ"" г. СОВЕТСКА")</f>
        <v>МБУ ДО ДЮСШ" г. СОВЕТСКА</v>
      </c>
      <c r="B85" s="15" t="s">
        <v>47</v>
      </c>
      <c r="C85" s="5" t="s">
        <v>78</v>
      </c>
      <c r="D85" s="16">
        <f t="shared" si="0"/>
        <v>37.5</v>
      </c>
      <c r="E85" s="16">
        <v>7.5</v>
      </c>
      <c r="F85" s="16">
        <v>10</v>
      </c>
      <c r="G85" s="16">
        <v>10</v>
      </c>
      <c r="H85" s="16">
        <v>10</v>
      </c>
      <c r="I85" s="16">
        <f t="shared" si="1"/>
        <v>29</v>
      </c>
      <c r="J85" s="16">
        <v>4</v>
      </c>
      <c r="K85" s="16">
        <v>8</v>
      </c>
      <c r="L85" s="16">
        <v>0</v>
      </c>
      <c r="M85" s="16">
        <v>3</v>
      </c>
      <c r="N85" s="16">
        <v>5</v>
      </c>
      <c r="O85" s="16">
        <v>6</v>
      </c>
      <c r="P85" s="16">
        <v>3</v>
      </c>
      <c r="Q85" s="16">
        <f t="shared" si="2"/>
        <v>20</v>
      </c>
      <c r="R85" s="16">
        <v>10</v>
      </c>
      <c r="S85" s="16">
        <v>10</v>
      </c>
      <c r="T85" s="16">
        <f t="shared" si="3"/>
        <v>30</v>
      </c>
      <c r="U85" s="16">
        <v>10</v>
      </c>
      <c r="V85" s="16">
        <v>10</v>
      </c>
      <c r="W85" s="16">
        <v>10</v>
      </c>
      <c r="X85" s="16">
        <f t="shared" si="4"/>
        <v>116.5</v>
      </c>
    </row>
    <row r="86" spans="1:24" ht="63.75" hidden="1" customHeight="1" x14ac:dyDescent="0.25">
      <c r="A86" s="14" t="str">
        <f>HYPERLINK("iblock_element_edit.php?IBLOCK_ID=22&amp;type=roles&amp;ID=79251&amp;lang=ru&amp;find_section_section=0&amp;WF=Y","МАУ ДО  г. КАЛИНИНГРАДА СДЮСШ ОЛИМПИЙСКОГО РЕЗЕРВА ПО СИЛОВЫМ ВИДАМ СПОРТА")</f>
        <v>МАУ ДО  г. КАЛИНИНГРАДА СДЮСШ ОЛИМПИЙСКОГО РЕЗЕРВА ПО СИЛОВЫМ ВИДАМ СПОРТА</v>
      </c>
      <c r="B86" s="15" t="s">
        <v>25</v>
      </c>
      <c r="C86" s="5" t="s">
        <v>79</v>
      </c>
      <c r="D86" s="16">
        <f t="shared" si="0"/>
        <v>21</v>
      </c>
      <c r="E86" s="16">
        <v>4.5</v>
      </c>
      <c r="F86" s="16">
        <v>8.5</v>
      </c>
      <c r="G86" s="16">
        <v>2</v>
      </c>
      <c r="H86" s="16">
        <v>6</v>
      </c>
      <c r="I86" s="16">
        <f t="shared" si="1"/>
        <v>44</v>
      </c>
      <c r="J86" s="16">
        <v>10</v>
      </c>
      <c r="K86" s="16">
        <v>8</v>
      </c>
      <c r="L86" s="16">
        <v>6</v>
      </c>
      <c r="M86" s="16">
        <v>3</v>
      </c>
      <c r="N86" s="16">
        <v>5</v>
      </c>
      <c r="O86" s="16">
        <v>8</v>
      </c>
      <c r="P86" s="16">
        <v>4</v>
      </c>
      <c r="Q86" s="16">
        <f t="shared" si="2"/>
        <v>20</v>
      </c>
      <c r="R86" s="16">
        <v>10</v>
      </c>
      <c r="S86" s="16">
        <v>10</v>
      </c>
      <c r="T86" s="16">
        <f t="shared" si="3"/>
        <v>30</v>
      </c>
      <c r="U86" s="16">
        <v>10</v>
      </c>
      <c r="V86" s="16">
        <v>10</v>
      </c>
      <c r="W86" s="16">
        <v>10</v>
      </c>
      <c r="X86" s="16">
        <f t="shared" si="4"/>
        <v>115</v>
      </c>
    </row>
    <row r="87" spans="1:24" ht="63.75" hidden="1" customHeight="1" x14ac:dyDescent="0.25">
      <c r="A87" s="14" t="str">
        <f>HYPERLINK("iblock_element_edit.php?IBLOCK_ID=22&amp;type=roles&amp;ID=79199&amp;lang=ru&amp;find_section_section=0&amp;WF=Y","МБУ ДО г. КАЛИНИНГРАДА СДЮСШ ОЛИМПИЙСКОГО РЕЗЕРВА № 4 ПО ЛЁГКОЙ АТЛЕТИКЕ")</f>
        <v>МБУ ДО г. КАЛИНИНГРАДА СДЮСШ ОЛИМПИЙСКОГО РЕЗЕРВА № 4 ПО ЛЁГКОЙ АТЛЕТИКЕ</v>
      </c>
      <c r="B87" s="15" t="s">
        <v>25</v>
      </c>
      <c r="C87" s="5" t="s">
        <v>79</v>
      </c>
      <c r="D87" s="16">
        <f t="shared" si="0"/>
        <v>23</v>
      </c>
      <c r="E87" s="16">
        <v>8</v>
      </c>
      <c r="F87" s="16">
        <v>10</v>
      </c>
      <c r="G87" s="16">
        <v>2</v>
      </c>
      <c r="H87" s="16">
        <v>3</v>
      </c>
      <c r="I87" s="16">
        <f t="shared" si="1"/>
        <v>42</v>
      </c>
      <c r="J87" s="16">
        <v>4</v>
      </c>
      <c r="K87" s="16">
        <v>8</v>
      </c>
      <c r="L87" s="16">
        <v>8</v>
      </c>
      <c r="M87" s="16">
        <v>3</v>
      </c>
      <c r="N87" s="16">
        <v>5</v>
      </c>
      <c r="O87" s="16">
        <v>10</v>
      </c>
      <c r="P87" s="16">
        <v>4</v>
      </c>
      <c r="Q87" s="16">
        <f t="shared" si="2"/>
        <v>20</v>
      </c>
      <c r="R87" s="16">
        <v>10</v>
      </c>
      <c r="S87" s="16">
        <v>10</v>
      </c>
      <c r="T87" s="16">
        <f t="shared" si="3"/>
        <v>30</v>
      </c>
      <c r="U87" s="16">
        <v>10</v>
      </c>
      <c r="V87" s="16">
        <v>10</v>
      </c>
      <c r="W87" s="16">
        <v>10</v>
      </c>
      <c r="X87" s="16">
        <f t="shared" si="4"/>
        <v>115</v>
      </c>
    </row>
    <row r="88" spans="1:24" ht="63.75" customHeight="1" x14ac:dyDescent="0.25">
      <c r="A88" s="14" t="str">
        <f>HYPERLINK("iblock_element_edit.php?IBLOCK_ID=22&amp;type=roles&amp;ID=79168&amp;lang=ru&amp;find_section_section=0&amp;WF=Y","МБО ДО   ""ДДТ г. ПОЛЕССКА""")</f>
        <v>МБО ДО   "ДДТ г. ПОЛЕССКА"</v>
      </c>
      <c r="B88" s="15" t="s">
        <v>75</v>
      </c>
      <c r="C88" s="5" t="s">
        <v>79</v>
      </c>
      <c r="D88" s="16">
        <f t="shared" si="0"/>
        <v>31.5</v>
      </c>
      <c r="E88" s="16">
        <v>5.5</v>
      </c>
      <c r="F88" s="16">
        <v>6</v>
      </c>
      <c r="G88" s="16">
        <v>10</v>
      </c>
      <c r="H88" s="16">
        <v>10</v>
      </c>
      <c r="I88" s="16">
        <f t="shared" si="1"/>
        <v>39</v>
      </c>
      <c r="J88" s="16">
        <v>8</v>
      </c>
      <c r="K88" s="16">
        <v>8</v>
      </c>
      <c r="L88" s="16">
        <v>0</v>
      </c>
      <c r="M88" s="16">
        <v>3</v>
      </c>
      <c r="N88" s="16">
        <v>10</v>
      </c>
      <c r="O88" s="16">
        <v>6</v>
      </c>
      <c r="P88" s="16">
        <v>4</v>
      </c>
      <c r="Q88" s="16">
        <f t="shared" si="2"/>
        <v>20</v>
      </c>
      <c r="R88" s="16">
        <v>10</v>
      </c>
      <c r="S88" s="16">
        <v>10</v>
      </c>
      <c r="T88" s="16">
        <f t="shared" si="3"/>
        <v>24.09</v>
      </c>
      <c r="U88" s="16">
        <v>4.09</v>
      </c>
      <c r="V88" s="16">
        <v>10</v>
      </c>
      <c r="W88" s="16">
        <v>10</v>
      </c>
      <c r="X88" s="16">
        <f t="shared" si="4"/>
        <v>114.59</v>
      </c>
    </row>
    <row r="89" spans="1:24" ht="63.75" hidden="1" customHeight="1" x14ac:dyDescent="0.25">
      <c r="A89" s="14" t="str">
        <f>HYPERLINK("iblock_element_edit.php?IBLOCK_ID=22&amp;type=roles&amp;ID=79248&amp;lang=ru&amp;find_section_section=0&amp;WF=Y","МБУ ДО г. КАЛИНИНГРАДА СШ № 11 ПО АВИАЦИОННЫМ И ТЕХНИЧЕСКИМ ВИДАМ СПОРТА")</f>
        <v>МБУ ДО г. КАЛИНИНГРАДА СШ № 11 ПО АВИАЦИОННЫМ И ТЕХНИЧЕСКИМ ВИДАМ СПОРТА</v>
      </c>
      <c r="B89" s="15" t="s">
        <v>25</v>
      </c>
      <c r="C89" s="5" t="s">
        <v>80</v>
      </c>
      <c r="D89" s="16">
        <f t="shared" si="0"/>
        <v>15</v>
      </c>
      <c r="E89" s="16">
        <v>4</v>
      </c>
      <c r="F89" s="16">
        <v>6</v>
      </c>
      <c r="G89" s="16">
        <v>2</v>
      </c>
      <c r="H89" s="16">
        <v>3</v>
      </c>
      <c r="I89" s="16">
        <f t="shared" si="1"/>
        <v>48</v>
      </c>
      <c r="J89" s="16">
        <v>10</v>
      </c>
      <c r="K89" s="16">
        <v>8</v>
      </c>
      <c r="L89" s="16">
        <v>10</v>
      </c>
      <c r="M89" s="16">
        <v>8</v>
      </c>
      <c r="N89" s="16">
        <v>0</v>
      </c>
      <c r="O89" s="16">
        <v>8</v>
      </c>
      <c r="P89" s="16">
        <v>4</v>
      </c>
      <c r="Q89" s="16">
        <f t="shared" si="2"/>
        <v>20</v>
      </c>
      <c r="R89" s="16">
        <v>10</v>
      </c>
      <c r="S89" s="16">
        <v>10</v>
      </c>
      <c r="T89" s="16">
        <f t="shared" si="3"/>
        <v>30</v>
      </c>
      <c r="U89" s="16">
        <v>10</v>
      </c>
      <c r="V89" s="16">
        <v>10</v>
      </c>
      <c r="W89" s="16">
        <v>10</v>
      </c>
      <c r="X89" s="16">
        <f t="shared" si="4"/>
        <v>113</v>
      </c>
    </row>
    <row r="90" spans="1:24" ht="51" hidden="1" customHeight="1" x14ac:dyDescent="0.25">
      <c r="A90" s="14" t="str">
        <f>HYPERLINK("iblock_element_edit.php?IBLOCK_ID=22&amp;type=roles&amp;ID=79236&amp;lang=ru&amp;find_section_section=0&amp;WF=Y","МБУ ДО ""ДЮСШ Г. МАМОНОВО""")</f>
        <v>МБУ ДО "ДЮСШ Г. МАМОНОВО"</v>
      </c>
      <c r="B90" s="15" t="s">
        <v>53</v>
      </c>
      <c r="C90" s="5" t="s">
        <v>80</v>
      </c>
      <c r="D90" s="16">
        <f t="shared" si="0"/>
        <v>20.5</v>
      </c>
      <c r="E90" s="16">
        <v>2</v>
      </c>
      <c r="F90" s="16">
        <v>6.5</v>
      </c>
      <c r="G90" s="16">
        <v>6</v>
      </c>
      <c r="H90" s="16">
        <v>6</v>
      </c>
      <c r="I90" s="16">
        <f t="shared" si="1"/>
        <v>45</v>
      </c>
      <c r="J90" s="16">
        <v>8</v>
      </c>
      <c r="K90" s="16">
        <v>8</v>
      </c>
      <c r="L90" s="16">
        <v>10</v>
      </c>
      <c r="M90" s="16">
        <v>3</v>
      </c>
      <c r="N90" s="16">
        <v>5</v>
      </c>
      <c r="O90" s="16">
        <v>8</v>
      </c>
      <c r="P90" s="16">
        <v>3</v>
      </c>
      <c r="Q90" s="16">
        <f t="shared" si="2"/>
        <v>20</v>
      </c>
      <c r="R90" s="16">
        <v>10</v>
      </c>
      <c r="S90" s="16">
        <v>10</v>
      </c>
      <c r="T90" s="16">
        <f t="shared" si="3"/>
        <v>27.33</v>
      </c>
      <c r="U90" s="16">
        <v>9.33</v>
      </c>
      <c r="V90" s="16">
        <v>8.67</v>
      </c>
      <c r="W90" s="16">
        <v>9.33</v>
      </c>
      <c r="X90" s="16">
        <f t="shared" si="4"/>
        <v>112.83</v>
      </c>
    </row>
    <row r="91" spans="1:24" ht="38.25" hidden="1" customHeight="1" x14ac:dyDescent="0.25">
      <c r="A91" s="14" t="str">
        <f>HYPERLINK("iblock_element_edit.php?IBLOCK_ID=22&amp;type=roles&amp;ID=79252&amp;lang=ru&amp;find_section_section=0&amp;WF=Y","МАУ ДО  ""ГУСЕВСКАЯ ДЮСШ""")</f>
        <v>МАУ ДО  "ГУСЕВСКАЯ ДЮСШ"</v>
      </c>
      <c r="B91" s="15" t="s">
        <v>43</v>
      </c>
      <c r="C91" s="5" t="s">
        <v>81</v>
      </c>
      <c r="D91" s="16">
        <f t="shared" si="0"/>
        <v>30.5</v>
      </c>
      <c r="E91" s="16">
        <v>8.5</v>
      </c>
      <c r="F91" s="16">
        <v>6</v>
      </c>
      <c r="G91" s="16">
        <v>6</v>
      </c>
      <c r="H91" s="16">
        <v>10</v>
      </c>
      <c r="I91" s="16">
        <f t="shared" si="1"/>
        <v>35</v>
      </c>
      <c r="J91" s="16">
        <v>4</v>
      </c>
      <c r="K91" s="16">
        <v>6</v>
      </c>
      <c r="L91" s="16">
        <v>2</v>
      </c>
      <c r="M91" s="16">
        <v>10</v>
      </c>
      <c r="N91" s="16">
        <v>5</v>
      </c>
      <c r="O91" s="16">
        <v>8</v>
      </c>
      <c r="P91" s="16">
        <v>0</v>
      </c>
      <c r="Q91" s="16">
        <f t="shared" si="2"/>
        <v>20</v>
      </c>
      <c r="R91" s="16">
        <v>10</v>
      </c>
      <c r="S91" s="16">
        <v>10</v>
      </c>
      <c r="T91" s="16">
        <f t="shared" si="3"/>
        <v>26.92</v>
      </c>
      <c r="U91" s="16">
        <v>6.92</v>
      </c>
      <c r="V91" s="16">
        <v>10</v>
      </c>
      <c r="W91" s="16">
        <v>10</v>
      </c>
      <c r="X91" s="16">
        <f t="shared" si="4"/>
        <v>112.42</v>
      </c>
    </row>
    <row r="92" spans="1:24" ht="63.75" hidden="1" customHeight="1" x14ac:dyDescent="0.25">
      <c r="A92" s="14" t="str">
        <f>HYPERLINK("iblock_element_edit.php?IBLOCK_ID=22&amp;type=roles&amp;ID=79160&amp;lang=ru&amp;find_section_section=0&amp;WF=Y","МБУ ДО г. КАЛИНИНГРАДА ДЮСШ № 13 ПО КИКБОКСИНГУ И РУКОПАШНОМУ БОЮ")</f>
        <v>МБУ ДО г. КАЛИНИНГРАДА ДЮСШ № 13 ПО КИКБОКСИНГУ И РУКОПАШНОМУ БОЮ</v>
      </c>
      <c r="B92" s="15" t="s">
        <v>25</v>
      </c>
      <c r="C92" s="5" t="s">
        <v>81</v>
      </c>
      <c r="D92" s="16">
        <f t="shared" si="0"/>
        <v>24</v>
      </c>
      <c r="E92" s="16">
        <v>9</v>
      </c>
      <c r="F92" s="16">
        <v>10</v>
      </c>
      <c r="G92" s="16">
        <v>2</v>
      </c>
      <c r="H92" s="16">
        <v>3</v>
      </c>
      <c r="I92" s="16">
        <f t="shared" si="1"/>
        <v>38</v>
      </c>
      <c r="J92" s="16">
        <v>8</v>
      </c>
      <c r="K92" s="16">
        <v>8</v>
      </c>
      <c r="L92" s="16">
        <v>4</v>
      </c>
      <c r="M92" s="16">
        <v>3</v>
      </c>
      <c r="N92" s="16">
        <v>5</v>
      </c>
      <c r="O92" s="16">
        <v>6</v>
      </c>
      <c r="P92" s="16">
        <v>4</v>
      </c>
      <c r="Q92" s="16">
        <f t="shared" si="2"/>
        <v>20</v>
      </c>
      <c r="R92" s="16">
        <v>10</v>
      </c>
      <c r="S92" s="16">
        <v>10</v>
      </c>
      <c r="T92" s="16">
        <f t="shared" si="3"/>
        <v>30</v>
      </c>
      <c r="U92" s="16">
        <v>10</v>
      </c>
      <c r="V92" s="16">
        <v>10</v>
      </c>
      <c r="W92" s="16">
        <v>10</v>
      </c>
      <c r="X92" s="16">
        <f t="shared" si="4"/>
        <v>112</v>
      </c>
    </row>
    <row r="93" spans="1:24" ht="63.75" hidden="1" customHeight="1" x14ac:dyDescent="0.25">
      <c r="A93" s="14" t="str">
        <f>HYPERLINK("iblock_element_edit.php?IBLOCK_ID=22&amp;type=roles&amp;ID=79253&amp;lang=ru&amp;find_section_section=0&amp;WF=Y","МБУ ДО г. КАЛИНИНГРАДА СДЮСШ ОЛИМПИЙСКОГО РЕЗЕРВА №10 ПО ВОЛЕЙБОЛУ")</f>
        <v>МБУ ДО г. КАЛИНИНГРАДА СДЮСШ ОЛИМПИЙСКОГО РЕЗЕРВА №10 ПО ВОЛЕЙБОЛУ</v>
      </c>
      <c r="B93" s="15" t="s">
        <v>25</v>
      </c>
      <c r="C93" s="5" t="s">
        <v>81</v>
      </c>
      <c r="D93" s="16">
        <f t="shared" si="0"/>
        <v>22</v>
      </c>
      <c r="E93" s="16">
        <v>5</v>
      </c>
      <c r="F93" s="16">
        <v>9</v>
      </c>
      <c r="G93" s="16">
        <v>2</v>
      </c>
      <c r="H93" s="16">
        <v>6</v>
      </c>
      <c r="I93" s="16">
        <f t="shared" si="1"/>
        <v>43</v>
      </c>
      <c r="J93" s="16">
        <v>8</v>
      </c>
      <c r="K93" s="16">
        <v>8</v>
      </c>
      <c r="L93" s="16">
        <v>6</v>
      </c>
      <c r="M93" s="16">
        <v>3</v>
      </c>
      <c r="N93" s="16">
        <v>10</v>
      </c>
      <c r="O93" s="16">
        <v>8</v>
      </c>
      <c r="P93" s="16">
        <v>0</v>
      </c>
      <c r="Q93" s="16">
        <f t="shared" si="2"/>
        <v>20</v>
      </c>
      <c r="R93" s="16">
        <v>10</v>
      </c>
      <c r="S93" s="16">
        <v>10</v>
      </c>
      <c r="T93" s="16">
        <f t="shared" si="3"/>
        <v>26.560000000000002</v>
      </c>
      <c r="U93" s="16">
        <v>8.6199999999999992</v>
      </c>
      <c r="V93" s="16">
        <v>8.9700000000000006</v>
      </c>
      <c r="W93" s="16">
        <v>8.9700000000000006</v>
      </c>
      <c r="X93" s="16">
        <f t="shared" si="4"/>
        <v>111.56</v>
      </c>
    </row>
    <row r="94" spans="1:24" ht="63.75" hidden="1" customHeight="1" x14ac:dyDescent="0.25">
      <c r="A94" s="14" t="str">
        <f>HYPERLINK("iblock_element_edit.php?IBLOCK_ID=22&amp;type=roles&amp;ID=79256&amp;lang=ru&amp;find_section_section=0&amp;WF=Y","МАУ ДО г. КАЛИНИНГРАДА ДЮСШ № 12 ПО БОКСУ")</f>
        <v>МАУ ДО г. КАЛИНИНГРАДА ДЮСШ № 12 ПО БОКСУ</v>
      </c>
      <c r="B94" s="15" t="s">
        <v>25</v>
      </c>
      <c r="C94" s="5" t="s">
        <v>81</v>
      </c>
      <c r="D94" s="16">
        <f t="shared" si="0"/>
        <v>19.5</v>
      </c>
      <c r="E94" s="16">
        <v>6.5</v>
      </c>
      <c r="F94" s="16">
        <v>8</v>
      </c>
      <c r="G94" s="16">
        <v>2</v>
      </c>
      <c r="H94" s="16">
        <v>3</v>
      </c>
      <c r="I94" s="16">
        <f t="shared" si="1"/>
        <v>42</v>
      </c>
      <c r="J94" s="16">
        <v>8</v>
      </c>
      <c r="K94" s="16">
        <v>8</v>
      </c>
      <c r="L94" s="16">
        <v>8</v>
      </c>
      <c r="M94" s="16">
        <v>2</v>
      </c>
      <c r="N94" s="16">
        <v>5</v>
      </c>
      <c r="O94" s="16">
        <v>8</v>
      </c>
      <c r="P94" s="16">
        <v>3</v>
      </c>
      <c r="Q94" s="16">
        <f t="shared" si="2"/>
        <v>20</v>
      </c>
      <c r="R94" s="16">
        <v>10</v>
      </c>
      <c r="S94" s="16">
        <v>10</v>
      </c>
      <c r="T94" s="16">
        <f t="shared" si="3"/>
        <v>30</v>
      </c>
      <c r="U94" s="16">
        <v>10</v>
      </c>
      <c r="V94" s="16">
        <v>10</v>
      </c>
      <c r="W94" s="16">
        <v>10</v>
      </c>
      <c r="X94" s="16">
        <f t="shared" si="4"/>
        <v>111.5</v>
      </c>
    </row>
    <row r="95" spans="1:24" ht="51" customHeight="1" x14ac:dyDescent="0.25">
      <c r="A95" s="14" t="str">
        <f>HYPERLINK("iblock_element_edit.php?IBLOCK_ID=22&amp;type=roles&amp;ID=79198&amp;lang=ru&amp;find_section_section=0&amp;WF=Y","МБУ ДО ""ДШИ п. ЖЕЛЕЗНОДОРОЖНЫЙ""")</f>
        <v>МБУ ДО "ДШИ п. ЖЕЛЕЗНОДОРОЖНЫЙ"</v>
      </c>
      <c r="B95" s="15" t="s">
        <v>34</v>
      </c>
      <c r="C95" s="5" t="s">
        <v>81</v>
      </c>
      <c r="D95" s="16">
        <f t="shared" si="0"/>
        <v>14.5</v>
      </c>
      <c r="E95" s="16">
        <v>7.5</v>
      </c>
      <c r="F95" s="16">
        <v>5</v>
      </c>
      <c r="G95" s="16">
        <v>2</v>
      </c>
      <c r="H95" s="16">
        <v>0</v>
      </c>
      <c r="I95" s="16">
        <f t="shared" si="1"/>
        <v>47</v>
      </c>
      <c r="J95" s="16">
        <v>8</v>
      </c>
      <c r="K95" s="16">
        <v>4</v>
      </c>
      <c r="L95" s="16">
        <v>10</v>
      </c>
      <c r="M95" s="16">
        <v>8</v>
      </c>
      <c r="N95" s="16">
        <v>10</v>
      </c>
      <c r="O95" s="16">
        <v>4</v>
      </c>
      <c r="P95" s="16">
        <v>3</v>
      </c>
      <c r="Q95" s="16">
        <f t="shared" si="2"/>
        <v>20</v>
      </c>
      <c r="R95" s="16">
        <v>10</v>
      </c>
      <c r="S95" s="16">
        <v>10</v>
      </c>
      <c r="T95" s="16">
        <f t="shared" si="3"/>
        <v>30</v>
      </c>
      <c r="U95" s="16">
        <v>10</v>
      </c>
      <c r="V95" s="16">
        <v>10</v>
      </c>
      <c r="W95" s="16">
        <v>10</v>
      </c>
      <c r="X95" s="16">
        <f t="shared" si="4"/>
        <v>111.5</v>
      </c>
    </row>
    <row r="96" spans="1:24" ht="51" hidden="1" customHeight="1" x14ac:dyDescent="0.25">
      <c r="A96" s="14" t="str">
        <f>HYPERLINK("iblock_element_edit.php?IBLOCK_ID=22&amp;type=roles&amp;ID=79227&amp;lang=ru&amp;find_section_section=0&amp;WF=Y","МБУ ДО ""ДЮСШ"" г. ГУРЬЕВСКА")</f>
        <v>МБУ ДО "ДЮСШ" г. ГУРЬЕВСКА</v>
      </c>
      <c r="B96" s="15" t="s">
        <v>41</v>
      </c>
      <c r="C96" s="5" t="s">
        <v>82</v>
      </c>
      <c r="D96" s="16">
        <f t="shared" si="0"/>
        <v>25</v>
      </c>
      <c r="E96" s="16">
        <v>2.5</v>
      </c>
      <c r="F96" s="16">
        <v>6.5</v>
      </c>
      <c r="G96" s="16">
        <v>10</v>
      </c>
      <c r="H96" s="16">
        <v>6</v>
      </c>
      <c r="I96" s="16">
        <f t="shared" si="1"/>
        <v>46</v>
      </c>
      <c r="J96" s="16">
        <v>4</v>
      </c>
      <c r="K96" s="16">
        <v>6</v>
      </c>
      <c r="L96" s="16">
        <v>8</v>
      </c>
      <c r="M96" s="16">
        <v>8</v>
      </c>
      <c r="N96" s="16">
        <v>10</v>
      </c>
      <c r="O96" s="16">
        <v>10</v>
      </c>
      <c r="P96" s="16">
        <v>0</v>
      </c>
      <c r="Q96" s="16">
        <f t="shared" si="2"/>
        <v>20</v>
      </c>
      <c r="R96" s="16">
        <v>10</v>
      </c>
      <c r="S96" s="16">
        <v>10</v>
      </c>
      <c r="T96" s="16">
        <f t="shared" si="3"/>
        <v>20.009999999999998</v>
      </c>
      <c r="U96" s="16">
        <v>6.67</v>
      </c>
      <c r="V96" s="16">
        <v>6.67</v>
      </c>
      <c r="W96" s="16">
        <v>6.67</v>
      </c>
      <c r="X96" s="16">
        <f t="shared" si="4"/>
        <v>111.00999999999999</v>
      </c>
    </row>
    <row r="97" spans="1:24" ht="63.75" hidden="1" customHeight="1" x14ac:dyDescent="0.25">
      <c r="A97" s="14" t="str">
        <f>HYPERLINK("iblock_element_edit.php?IBLOCK_ID=22&amp;type=roles&amp;ID=79230&amp;lang=ru&amp;find_section_section=0&amp;WF=Y","ГБУ ДО КО ""ДЮСШ ПО БОДИБИЛДИНГУ И ФИТНЕСУ""")</f>
        <v>ГБУ ДО КО "ДЮСШ ПО БОДИБИЛДИНГУ И ФИТНЕСУ"</v>
      </c>
      <c r="B97" s="15" t="s">
        <v>25</v>
      </c>
      <c r="C97" s="5" t="s">
        <v>82</v>
      </c>
      <c r="D97" s="16">
        <f t="shared" si="0"/>
        <v>19</v>
      </c>
      <c r="E97" s="16">
        <v>6</v>
      </c>
      <c r="F97" s="16">
        <v>8</v>
      </c>
      <c r="G97" s="16">
        <v>2</v>
      </c>
      <c r="H97" s="16">
        <v>3</v>
      </c>
      <c r="I97" s="16">
        <f t="shared" si="1"/>
        <v>42</v>
      </c>
      <c r="J97" s="16">
        <v>10</v>
      </c>
      <c r="K97" s="16">
        <v>10</v>
      </c>
      <c r="L97" s="16">
        <v>8</v>
      </c>
      <c r="M97" s="16">
        <v>3</v>
      </c>
      <c r="N97" s="16">
        <v>5</v>
      </c>
      <c r="O97" s="16">
        <v>6</v>
      </c>
      <c r="P97" s="16">
        <v>0</v>
      </c>
      <c r="Q97" s="16">
        <f t="shared" si="2"/>
        <v>20</v>
      </c>
      <c r="R97" s="16">
        <v>10</v>
      </c>
      <c r="S97" s="16">
        <v>10</v>
      </c>
      <c r="T97" s="16">
        <f t="shared" si="3"/>
        <v>30</v>
      </c>
      <c r="U97" s="16">
        <v>10</v>
      </c>
      <c r="V97" s="16">
        <v>10</v>
      </c>
      <c r="W97" s="16">
        <v>10</v>
      </c>
      <c r="X97" s="16">
        <f t="shared" si="4"/>
        <v>111</v>
      </c>
    </row>
    <row r="98" spans="1:24" ht="66" hidden="1" customHeight="1" x14ac:dyDescent="0.25">
      <c r="A98" s="14" t="str">
        <f>HYPERLINK("iblock_element_edit.php?IBLOCK_ID=22&amp;type=roles&amp;ID=79173&amp;lang=ru&amp;find_section_section=0&amp;WF=Y","МБУ ДО ""ДЮСШ""")</f>
        <v>МБУ ДО "ДЮСШ"</v>
      </c>
      <c r="B98" s="15" t="s">
        <v>71</v>
      </c>
      <c r="C98" s="5" t="s">
        <v>82</v>
      </c>
      <c r="D98" s="16">
        <f t="shared" si="0"/>
        <v>27</v>
      </c>
      <c r="E98" s="16">
        <v>6</v>
      </c>
      <c r="F98" s="16">
        <v>8</v>
      </c>
      <c r="G98" s="16">
        <v>10</v>
      </c>
      <c r="H98" s="16">
        <v>3</v>
      </c>
      <c r="I98" s="16">
        <f t="shared" si="1"/>
        <v>35</v>
      </c>
      <c r="J98" s="16">
        <v>4</v>
      </c>
      <c r="K98" s="16">
        <v>6</v>
      </c>
      <c r="L98" s="16">
        <v>2</v>
      </c>
      <c r="M98" s="16">
        <v>3</v>
      </c>
      <c r="N98" s="16">
        <v>10</v>
      </c>
      <c r="O98" s="16">
        <v>6</v>
      </c>
      <c r="P98" s="16">
        <v>4</v>
      </c>
      <c r="Q98" s="16">
        <f t="shared" si="2"/>
        <v>20</v>
      </c>
      <c r="R98" s="16">
        <v>10</v>
      </c>
      <c r="S98" s="16">
        <v>10</v>
      </c>
      <c r="T98" s="16">
        <f t="shared" si="3"/>
        <v>28.66</v>
      </c>
      <c r="U98" s="16">
        <v>9.33</v>
      </c>
      <c r="V98" s="16">
        <v>9.33</v>
      </c>
      <c r="W98" s="16">
        <v>10</v>
      </c>
      <c r="X98" s="16">
        <f t="shared" si="4"/>
        <v>110.66</v>
      </c>
    </row>
    <row r="99" spans="1:24" ht="51" hidden="1" customHeight="1" x14ac:dyDescent="0.25">
      <c r="A99" s="14" t="str">
        <f>HYPERLINK("iblock_element_edit.php?IBLOCK_ID=22&amp;type=roles&amp;ID=79223&amp;lang=ru&amp;find_section_section=0&amp;WF=Y","МАОУ ДО МО ""СВЕТЛОВСКИЙ ГО"" ""СПЕЦИАЛИЗИРОВАННАЯ ДЮСШ ОЛИМПИЙСКОГО РЕЗЕРВА""")</f>
        <v>МАОУ ДО МО "СВЕТЛОВСКИЙ ГО" "СПЕЦИАЛИЗИРОВАННАЯ ДЮСШ ОЛИМПИЙСКОГО РЕЗЕРВА"</v>
      </c>
      <c r="B99" s="15" t="s">
        <v>40</v>
      </c>
      <c r="C99" s="5" t="s">
        <v>83</v>
      </c>
      <c r="D99" s="16">
        <f t="shared" si="0"/>
        <v>23</v>
      </c>
      <c r="E99" s="16">
        <v>5</v>
      </c>
      <c r="F99" s="16">
        <v>10</v>
      </c>
      <c r="G99" s="16">
        <v>2</v>
      </c>
      <c r="H99" s="16">
        <v>6</v>
      </c>
      <c r="I99" s="16">
        <f t="shared" si="1"/>
        <v>37</v>
      </c>
      <c r="J99" s="16">
        <v>6</v>
      </c>
      <c r="K99" s="16">
        <v>6</v>
      </c>
      <c r="L99" s="16">
        <v>4</v>
      </c>
      <c r="M99" s="16">
        <v>3</v>
      </c>
      <c r="N99" s="16">
        <v>10</v>
      </c>
      <c r="O99" s="16">
        <v>8</v>
      </c>
      <c r="P99" s="16">
        <v>0</v>
      </c>
      <c r="Q99" s="16">
        <f t="shared" si="2"/>
        <v>20</v>
      </c>
      <c r="R99" s="16">
        <v>10</v>
      </c>
      <c r="S99" s="16">
        <v>10</v>
      </c>
      <c r="T99" s="16">
        <f t="shared" si="3"/>
        <v>30</v>
      </c>
      <c r="U99" s="16">
        <v>10</v>
      </c>
      <c r="V99" s="16">
        <v>10</v>
      </c>
      <c r="W99" s="16">
        <v>10</v>
      </c>
      <c r="X99" s="16">
        <f t="shared" si="4"/>
        <v>110</v>
      </c>
    </row>
    <row r="100" spans="1:24" ht="51" customHeight="1" x14ac:dyDescent="0.25">
      <c r="A100" s="14" t="str">
        <f>HYPERLINK("iblock_element_edit.php?IBLOCK_ID=22&amp;type=roles&amp;ID=79196&amp;lang=ru&amp;find_section_section=0&amp;WF=Y","МБУ ДО ""ПЕТРОВСКАЯ ДМШ""")</f>
        <v>МБУ ДО "ПЕТРОВСКАЯ ДМШ"</v>
      </c>
      <c r="B100" s="15" t="s">
        <v>41</v>
      </c>
      <c r="C100" s="5" t="s">
        <v>83</v>
      </c>
      <c r="D100" s="16">
        <f t="shared" si="0"/>
        <v>15</v>
      </c>
      <c r="E100" s="16">
        <v>6</v>
      </c>
      <c r="F100" s="16">
        <v>5</v>
      </c>
      <c r="G100" s="16">
        <v>1</v>
      </c>
      <c r="H100" s="16">
        <v>3</v>
      </c>
      <c r="I100" s="16">
        <f t="shared" si="1"/>
        <v>45</v>
      </c>
      <c r="J100" s="16">
        <v>8</v>
      </c>
      <c r="K100" s="16">
        <v>4</v>
      </c>
      <c r="L100" s="16">
        <v>10</v>
      </c>
      <c r="M100" s="16">
        <v>3</v>
      </c>
      <c r="N100" s="16">
        <v>10</v>
      </c>
      <c r="O100" s="16">
        <v>6</v>
      </c>
      <c r="P100" s="16">
        <v>4</v>
      </c>
      <c r="Q100" s="16">
        <f t="shared" si="2"/>
        <v>20</v>
      </c>
      <c r="R100" s="16">
        <v>10</v>
      </c>
      <c r="S100" s="16">
        <v>10</v>
      </c>
      <c r="T100" s="16">
        <f t="shared" si="3"/>
        <v>30</v>
      </c>
      <c r="U100" s="16">
        <v>10</v>
      </c>
      <c r="V100" s="16">
        <v>10</v>
      </c>
      <c r="W100" s="16">
        <v>10</v>
      </c>
      <c r="X100" s="16">
        <f t="shared" si="4"/>
        <v>110</v>
      </c>
    </row>
    <row r="101" spans="1:24" ht="38.25" customHeight="1" x14ac:dyDescent="0.25">
      <c r="A101" s="14" t="str">
        <f>HYPERLINK("iblock_element_edit.php?IBLOCK_ID=22&amp;type=roles&amp;ID=79212&amp;lang=ru&amp;find_section_section=0&amp;WF=Y","МБУ ДО ""БОЛЬШАКОВСКАЯ ДМШ""")</f>
        <v>МБУ ДО "БОЛЬШАКОВСКАЯ ДМШ"</v>
      </c>
      <c r="B101" s="15" t="s">
        <v>71</v>
      </c>
      <c r="C101" s="5" t="s">
        <v>84</v>
      </c>
      <c r="D101" s="16">
        <f t="shared" si="0"/>
        <v>21</v>
      </c>
      <c r="E101" s="16">
        <v>4.5</v>
      </c>
      <c r="F101" s="16">
        <v>4.5</v>
      </c>
      <c r="G101" s="16">
        <v>6</v>
      </c>
      <c r="H101" s="16">
        <v>6</v>
      </c>
      <c r="I101" s="16">
        <f t="shared" si="1"/>
        <v>37</v>
      </c>
      <c r="J101" s="16">
        <v>10</v>
      </c>
      <c r="K101" s="16">
        <v>6</v>
      </c>
      <c r="L101" s="16">
        <v>2</v>
      </c>
      <c r="M101" s="16">
        <v>8</v>
      </c>
      <c r="N101" s="16">
        <v>5</v>
      </c>
      <c r="O101" s="16">
        <v>6</v>
      </c>
      <c r="P101" s="16">
        <v>0</v>
      </c>
      <c r="Q101" s="16">
        <f t="shared" si="2"/>
        <v>20</v>
      </c>
      <c r="R101" s="16">
        <v>10</v>
      </c>
      <c r="S101" s="16">
        <v>10</v>
      </c>
      <c r="T101" s="16">
        <f t="shared" si="3"/>
        <v>30</v>
      </c>
      <c r="U101" s="16">
        <v>10</v>
      </c>
      <c r="V101" s="16">
        <v>10</v>
      </c>
      <c r="W101" s="16">
        <v>10</v>
      </c>
      <c r="X101" s="16">
        <f t="shared" si="4"/>
        <v>108</v>
      </c>
    </row>
    <row r="102" spans="1:24" ht="67.5" hidden="1" customHeight="1" x14ac:dyDescent="0.25">
      <c r="A102" s="14" t="str">
        <f>HYPERLINK("iblock_element_edit.php?IBLOCK_ID=22&amp;type=roles&amp;ID=79237&amp;lang=ru&amp;find_section_section=0&amp;WF=Y","МБУ ""СШ ПРАВДИНСКОГО ГО""")</f>
        <v>МБУ "СШ ПРАВДИНСКОГО ГО"</v>
      </c>
      <c r="B102" s="15" t="s">
        <v>34</v>
      </c>
      <c r="C102" s="5" t="s">
        <v>84</v>
      </c>
      <c r="D102" s="16">
        <f t="shared" si="0"/>
        <v>26.5</v>
      </c>
      <c r="E102" s="16">
        <v>9.5</v>
      </c>
      <c r="F102" s="16">
        <v>9</v>
      </c>
      <c r="G102" s="16">
        <v>2</v>
      </c>
      <c r="H102" s="16">
        <v>6</v>
      </c>
      <c r="I102" s="16">
        <f t="shared" si="1"/>
        <v>31</v>
      </c>
      <c r="J102" s="16">
        <v>0</v>
      </c>
      <c r="K102" s="16">
        <v>8</v>
      </c>
      <c r="L102" s="16">
        <v>4</v>
      </c>
      <c r="M102" s="16">
        <v>8</v>
      </c>
      <c r="N102" s="16">
        <v>5</v>
      </c>
      <c r="O102" s="16">
        <v>2</v>
      </c>
      <c r="P102" s="16">
        <v>4</v>
      </c>
      <c r="Q102" s="16">
        <f t="shared" si="2"/>
        <v>20</v>
      </c>
      <c r="R102" s="16">
        <v>10</v>
      </c>
      <c r="S102" s="16">
        <v>10</v>
      </c>
      <c r="T102" s="16">
        <f t="shared" si="3"/>
        <v>30</v>
      </c>
      <c r="U102" s="16">
        <v>10</v>
      </c>
      <c r="V102" s="16">
        <v>10</v>
      </c>
      <c r="W102" s="16">
        <v>10</v>
      </c>
      <c r="X102" s="16">
        <f t="shared" si="4"/>
        <v>107.5</v>
      </c>
    </row>
    <row r="103" spans="1:24" ht="62.25" customHeight="1" x14ac:dyDescent="0.25">
      <c r="A103" s="14" t="str">
        <f>HYPERLINK("iblock_element_edit.php?IBLOCK_ID=22&amp;type=roles&amp;ID=79200&amp;lang=ru&amp;find_section_section=0&amp;WF=Y"," МБО ДО  МАМОНОВСКАЯ ДШИ ""ФАНТАЗИЯ""")</f>
        <v xml:space="preserve"> МБО ДО  МАМОНОВСКАЯ ДШИ "ФАНТАЗИЯ"</v>
      </c>
      <c r="B103" s="15" t="s">
        <v>53</v>
      </c>
      <c r="C103" s="5" t="s">
        <v>85</v>
      </c>
      <c r="D103" s="16">
        <f t="shared" si="0"/>
        <v>15.5</v>
      </c>
      <c r="E103" s="16">
        <v>6</v>
      </c>
      <c r="F103" s="16">
        <v>5.5</v>
      </c>
      <c r="G103" s="16">
        <v>1</v>
      </c>
      <c r="H103" s="16">
        <v>3</v>
      </c>
      <c r="I103" s="16">
        <f t="shared" si="1"/>
        <v>48</v>
      </c>
      <c r="J103" s="16">
        <v>4</v>
      </c>
      <c r="K103" s="16">
        <v>8</v>
      </c>
      <c r="L103" s="16">
        <v>10</v>
      </c>
      <c r="M103" s="16">
        <v>10</v>
      </c>
      <c r="N103" s="16">
        <v>10</v>
      </c>
      <c r="O103" s="16">
        <v>6</v>
      </c>
      <c r="P103" s="16">
        <v>0</v>
      </c>
      <c r="Q103" s="16">
        <f t="shared" si="2"/>
        <v>20</v>
      </c>
      <c r="R103" s="16">
        <v>10</v>
      </c>
      <c r="S103" s="16">
        <v>10</v>
      </c>
      <c r="T103" s="16">
        <f t="shared" si="3"/>
        <v>23.33</v>
      </c>
      <c r="U103" s="16">
        <v>3.33</v>
      </c>
      <c r="V103" s="16">
        <v>10</v>
      </c>
      <c r="W103" s="16">
        <v>10</v>
      </c>
      <c r="X103" s="16">
        <f t="shared" si="4"/>
        <v>106.83</v>
      </c>
    </row>
    <row r="104" spans="1:24" ht="63.75" hidden="1" customHeight="1" x14ac:dyDescent="0.25">
      <c r="A104" s="14" t="str">
        <f>HYPERLINK("iblock_element_edit.php?IBLOCK_ID=22&amp;type=roles&amp;ID=79184&amp;lang=ru&amp;find_section_section=0&amp;WF=Y"," ГБОУ ДОД КО ""КОМПЛЕКСНАЯ СДЮСШ ОЛИМПИЙСКОГО РЕЗЕРВА ПО СОВРЕМЕННОМУ ПЯТИБОРЬЮ""")</f>
        <v xml:space="preserve"> ГБОУ ДОД КО "КОМПЛЕКСНАЯ СДЮСШ ОЛИМПИЙСКОГО РЕЗЕРВА ПО СОВРЕМЕННОМУ ПЯТИБОРЬЮ"</v>
      </c>
      <c r="B104" s="15" t="s">
        <v>25</v>
      </c>
      <c r="C104" s="5" t="s">
        <v>86</v>
      </c>
      <c r="D104" s="16">
        <f t="shared" si="0"/>
        <v>23.5</v>
      </c>
      <c r="E104" s="16">
        <v>9</v>
      </c>
      <c r="F104" s="16">
        <v>9.5</v>
      </c>
      <c r="G104" s="16">
        <v>2</v>
      </c>
      <c r="H104" s="16">
        <v>3</v>
      </c>
      <c r="I104" s="16">
        <f t="shared" si="1"/>
        <v>32</v>
      </c>
      <c r="J104" s="16">
        <v>4</v>
      </c>
      <c r="K104" s="16">
        <v>10</v>
      </c>
      <c r="L104" s="16">
        <v>0</v>
      </c>
      <c r="M104" s="16">
        <v>3</v>
      </c>
      <c r="N104" s="16">
        <v>5</v>
      </c>
      <c r="O104" s="16">
        <v>6</v>
      </c>
      <c r="P104" s="16">
        <v>4</v>
      </c>
      <c r="Q104" s="16">
        <f t="shared" si="2"/>
        <v>20</v>
      </c>
      <c r="R104" s="16">
        <v>10</v>
      </c>
      <c r="S104" s="16">
        <v>10</v>
      </c>
      <c r="T104" s="16">
        <f t="shared" si="3"/>
        <v>30</v>
      </c>
      <c r="U104" s="16">
        <v>10</v>
      </c>
      <c r="V104" s="16">
        <v>10</v>
      </c>
      <c r="W104" s="16">
        <v>10</v>
      </c>
      <c r="X104" s="16">
        <f t="shared" si="4"/>
        <v>105.5</v>
      </c>
    </row>
    <row r="105" spans="1:24" ht="63.75" hidden="1" customHeight="1" x14ac:dyDescent="0.25">
      <c r="A105" s="14" t="str">
        <f>HYPERLINK("iblock_element_edit.php?IBLOCK_ID=22&amp;type=roles&amp;ID=79235&amp;lang=ru&amp;find_section_section=0&amp;WF=Y"," ГБОУ ДОД КО ""ДЮСШ ПО ШАХМАТАМ""")</f>
        <v xml:space="preserve"> ГБОУ ДОД КО "ДЮСШ ПО ШАХМАТАМ"</v>
      </c>
      <c r="B105" s="15" t="s">
        <v>25</v>
      </c>
      <c r="C105" s="5" t="s">
        <v>87</v>
      </c>
      <c r="D105" s="16">
        <f t="shared" si="0"/>
        <v>26</v>
      </c>
      <c r="E105" s="16">
        <v>10</v>
      </c>
      <c r="F105" s="16">
        <v>8</v>
      </c>
      <c r="G105" s="16">
        <v>2</v>
      </c>
      <c r="H105" s="16">
        <v>6</v>
      </c>
      <c r="I105" s="16">
        <f t="shared" si="1"/>
        <v>28</v>
      </c>
      <c r="J105" s="16">
        <v>8</v>
      </c>
      <c r="K105" s="16">
        <v>4</v>
      </c>
      <c r="L105" s="16">
        <v>2</v>
      </c>
      <c r="M105" s="16">
        <v>3</v>
      </c>
      <c r="N105" s="16">
        <v>5</v>
      </c>
      <c r="O105" s="16">
        <v>2</v>
      </c>
      <c r="P105" s="16">
        <v>4</v>
      </c>
      <c r="Q105" s="16">
        <f t="shared" si="2"/>
        <v>20</v>
      </c>
      <c r="R105" s="16">
        <v>10</v>
      </c>
      <c r="S105" s="16">
        <v>10</v>
      </c>
      <c r="T105" s="16">
        <f t="shared" si="3"/>
        <v>30</v>
      </c>
      <c r="U105" s="16">
        <v>10</v>
      </c>
      <c r="V105" s="16">
        <v>10</v>
      </c>
      <c r="W105" s="16">
        <v>10</v>
      </c>
      <c r="X105" s="16">
        <f t="shared" si="4"/>
        <v>104</v>
      </c>
    </row>
    <row r="106" spans="1:24" ht="63.75" hidden="1" customHeight="1" x14ac:dyDescent="0.25">
      <c r="A106" s="14" t="str">
        <f>HYPERLINK("iblock_element_edit.php?IBLOCK_ID=22&amp;type=roles&amp;ID=79233&amp;lang=ru&amp;find_section_section=0&amp;WF=Y"," МБУ ДО  г. КАЛИНИНГРАДА СДЮСШ ОЛИМПИЙСКОГО РЕЗЕРВА № 14 ПО ПЛАВАНИЮ")</f>
        <v xml:space="preserve"> МБУ ДО  г. КАЛИНИНГРАДА СДЮСШ ОЛИМПИЙСКОГО РЕЗЕРВА № 14 ПО ПЛАВАНИЮ</v>
      </c>
      <c r="B106" s="15" t="s">
        <v>25</v>
      </c>
      <c r="C106" s="5" t="s">
        <v>88</v>
      </c>
      <c r="D106" s="16">
        <f t="shared" si="0"/>
        <v>25</v>
      </c>
      <c r="E106" s="16">
        <v>9</v>
      </c>
      <c r="F106" s="16">
        <v>8</v>
      </c>
      <c r="G106" s="16">
        <v>2</v>
      </c>
      <c r="H106" s="16">
        <v>6</v>
      </c>
      <c r="I106" s="16">
        <f t="shared" si="1"/>
        <v>28</v>
      </c>
      <c r="J106" s="16">
        <v>4</v>
      </c>
      <c r="K106" s="16">
        <v>10</v>
      </c>
      <c r="L106" s="16">
        <v>0</v>
      </c>
      <c r="M106" s="16">
        <v>3</v>
      </c>
      <c r="N106" s="16">
        <v>5</v>
      </c>
      <c r="O106" s="16">
        <v>6</v>
      </c>
      <c r="P106" s="16">
        <v>0</v>
      </c>
      <c r="Q106" s="16">
        <f t="shared" si="2"/>
        <v>20</v>
      </c>
      <c r="R106" s="16">
        <v>10</v>
      </c>
      <c r="S106" s="16">
        <v>10</v>
      </c>
      <c r="T106" s="16">
        <f t="shared" si="3"/>
        <v>29.6</v>
      </c>
      <c r="U106" s="16">
        <v>9.6</v>
      </c>
      <c r="V106" s="16">
        <v>10</v>
      </c>
      <c r="W106" s="16">
        <v>10</v>
      </c>
      <c r="X106" s="16">
        <f t="shared" si="4"/>
        <v>102.6</v>
      </c>
    </row>
    <row r="107" spans="1:24" ht="69" hidden="1" customHeight="1" x14ac:dyDescent="0.25">
      <c r="A107" s="14" t="str">
        <f>HYPERLINK("iblock_element_edit.php?IBLOCK_ID=22&amp;type=roles&amp;ID=79218&amp;lang=ru&amp;find_section_section=0&amp;WF=Y","МБУ ДО ДЮСШ г. ГВАРДЕЙСКА МО ""ГВАРДЕЙСКИЙ ГО""
")</f>
        <v xml:space="preserve">МБУ ДО ДЮСШ г. ГВАРДЕЙСКА МО "ГВАРДЕЙСКИЙ ГО"
</v>
      </c>
      <c r="B107" s="15" t="s">
        <v>65</v>
      </c>
      <c r="C107" s="5" t="s">
        <v>88</v>
      </c>
      <c r="D107" s="16">
        <f t="shared" si="0"/>
        <v>14.5</v>
      </c>
      <c r="E107" s="16">
        <v>2.5</v>
      </c>
      <c r="F107" s="16">
        <v>0</v>
      </c>
      <c r="G107" s="16">
        <v>6</v>
      </c>
      <c r="H107" s="16">
        <v>6</v>
      </c>
      <c r="I107" s="16">
        <f t="shared" si="1"/>
        <v>38</v>
      </c>
      <c r="J107" s="16">
        <v>6</v>
      </c>
      <c r="K107" s="16">
        <v>8</v>
      </c>
      <c r="L107" s="16">
        <v>6</v>
      </c>
      <c r="M107" s="16">
        <v>3</v>
      </c>
      <c r="N107" s="16">
        <v>5</v>
      </c>
      <c r="O107" s="16">
        <v>6</v>
      </c>
      <c r="P107" s="16">
        <v>4</v>
      </c>
      <c r="Q107" s="16">
        <f t="shared" si="2"/>
        <v>20</v>
      </c>
      <c r="R107" s="16">
        <v>10</v>
      </c>
      <c r="S107" s="16">
        <v>10</v>
      </c>
      <c r="T107" s="16">
        <f t="shared" si="3"/>
        <v>30</v>
      </c>
      <c r="U107" s="16">
        <v>10</v>
      </c>
      <c r="V107" s="16">
        <v>10</v>
      </c>
      <c r="W107" s="16">
        <v>10</v>
      </c>
      <c r="X107" s="16">
        <f t="shared" si="4"/>
        <v>102.5</v>
      </c>
    </row>
    <row r="108" spans="1:24" ht="51" hidden="1" customHeight="1" x14ac:dyDescent="0.25">
      <c r="A108" s="18" t="str">
        <f>HYPERLINK("iblock_element_edit.php?IBLOCK_ID=22&amp;type=roles&amp;ID=79228&amp;lang=ru&amp;find_section_section=0&amp;WF=Y",""" МАУ ДО ""ДЮСШ""")</f>
        <v>" МАУ ДО "ДЮСШ"</v>
      </c>
      <c r="B108" s="19" t="s">
        <v>56</v>
      </c>
      <c r="C108" s="20" t="s">
        <v>89</v>
      </c>
      <c r="D108" s="16">
        <f t="shared" si="0"/>
        <v>25.5</v>
      </c>
      <c r="E108" s="21">
        <v>8</v>
      </c>
      <c r="F108" s="21">
        <v>9.5</v>
      </c>
      <c r="G108" s="21">
        <v>2</v>
      </c>
      <c r="H108" s="21">
        <v>6</v>
      </c>
      <c r="I108" s="16">
        <f t="shared" si="1"/>
        <v>41</v>
      </c>
      <c r="J108" s="21">
        <v>4</v>
      </c>
      <c r="K108" s="21">
        <v>8</v>
      </c>
      <c r="L108" s="21">
        <v>8</v>
      </c>
      <c r="M108" s="21">
        <v>8</v>
      </c>
      <c r="N108" s="21">
        <v>5</v>
      </c>
      <c r="O108" s="21">
        <v>8</v>
      </c>
      <c r="P108" s="21">
        <v>0</v>
      </c>
      <c r="Q108" s="16">
        <f t="shared" si="2"/>
        <v>20</v>
      </c>
      <c r="R108" s="21">
        <v>10</v>
      </c>
      <c r="S108" s="21">
        <v>10</v>
      </c>
      <c r="T108" s="16">
        <f t="shared" si="3"/>
        <v>15</v>
      </c>
      <c r="U108" s="21">
        <v>5</v>
      </c>
      <c r="V108" s="21">
        <v>5</v>
      </c>
      <c r="W108" s="21">
        <v>5</v>
      </c>
      <c r="X108" s="16">
        <f t="shared" si="4"/>
        <v>101.5</v>
      </c>
    </row>
    <row r="109" spans="1:24" ht="38.25" hidden="1" customHeight="1" x14ac:dyDescent="0.25">
      <c r="A109" s="14" t="str">
        <f>HYPERLINK("iblock_element_edit.php?IBLOCK_ID=22&amp;type=roles&amp;ID=79242&amp;lang=ru&amp;find_section_section=0&amp;WF=Y","МБУ ""СПОРТ. КОМПЛЕКС ""ЯНТАРЬ""")</f>
        <v>МБУ "СПОРТ. КОМПЛЕКС "ЯНТАРЬ"</v>
      </c>
      <c r="B109" s="15" t="s">
        <v>48</v>
      </c>
      <c r="C109" s="5" t="s">
        <v>90</v>
      </c>
      <c r="D109" s="16">
        <f t="shared" si="0"/>
        <v>30</v>
      </c>
      <c r="E109" s="16">
        <v>10</v>
      </c>
      <c r="F109" s="16">
        <v>10</v>
      </c>
      <c r="G109" s="16">
        <v>10</v>
      </c>
      <c r="H109" s="16">
        <v>0</v>
      </c>
      <c r="I109" s="16">
        <f t="shared" si="1"/>
        <v>38</v>
      </c>
      <c r="J109" s="16">
        <v>8</v>
      </c>
      <c r="K109" s="16">
        <v>8</v>
      </c>
      <c r="L109" s="16">
        <v>2</v>
      </c>
      <c r="M109" s="16">
        <v>3</v>
      </c>
      <c r="N109" s="16">
        <v>5</v>
      </c>
      <c r="O109" s="16">
        <v>8</v>
      </c>
      <c r="P109" s="16">
        <v>4</v>
      </c>
      <c r="Q109" s="16">
        <f t="shared" si="2"/>
        <v>20</v>
      </c>
      <c r="R109" s="16">
        <v>10</v>
      </c>
      <c r="S109" s="16">
        <v>10</v>
      </c>
      <c r="T109" s="16">
        <f t="shared" si="3"/>
        <v>12</v>
      </c>
      <c r="U109" s="16">
        <v>4</v>
      </c>
      <c r="V109" s="16">
        <v>4</v>
      </c>
      <c r="W109" s="16">
        <v>4</v>
      </c>
      <c r="X109" s="16">
        <f t="shared" si="4"/>
        <v>100</v>
      </c>
    </row>
    <row r="110" spans="1:24" ht="63.75" hidden="1" customHeight="1" x14ac:dyDescent="0.25">
      <c r="A110" s="14" t="str">
        <f>HYPERLINK("iblock_element_edit.php?IBLOCK_ID=22&amp;type=roles&amp;ID=79250&amp;lang=ru&amp;find_section_section=0&amp;WF=Y","МАУ ДО г.  КАЛИНИНГРАДА ДЮСШ ПО ХОККЕЮ С ШАЙБОЙ")</f>
        <v>МАУ ДО г.  КАЛИНИНГРАДА ДЮСШ ПО ХОККЕЮ С ШАЙБОЙ</v>
      </c>
      <c r="B110" s="15" t="s">
        <v>25</v>
      </c>
      <c r="C110" s="5" t="s">
        <v>90</v>
      </c>
      <c r="D110" s="16">
        <f t="shared" si="0"/>
        <v>19.5</v>
      </c>
      <c r="E110" s="16">
        <v>3</v>
      </c>
      <c r="F110" s="16">
        <v>8.5</v>
      </c>
      <c r="G110" s="16">
        <v>2</v>
      </c>
      <c r="H110" s="16">
        <v>6</v>
      </c>
      <c r="I110" s="16">
        <f t="shared" si="1"/>
        <v>30</v>
      </c>
      <c r="J110" s="16">
        <v>2</v>
      </c>
      <c r="K110" s="16">
        <v>8</v>
      </c>
      <c r="L110" s="16">
        <v>4</v>
      </c>
      <c r="M110" s="16">
        <v>3</v>
      </c>
      <c r="N110" s="16">
        <v>5</v>
      </c>
      <c r="O110" s="16">
        <v>4</v>
      </c>
      <c r="P110" s="16">
        <v>4</v>
      </c>
      <c r="Q110" s="16">
        <f t="shared" si="2"/>
        <v>20</v>
      </c>
      <c r="R110" s="16">
        <v>10</v>
      </c>
      <c r="S110" s="16">
        <v>10</v>
      </c>
      <c r="T110" s="16">
        <f t="shared" si="3"/>
        <v>30</v>
      </c>
      <c r="U110" s="16">
        <v>10</v>
      </c>
      <c r="V110" s="16">
        <v>10</v>
      </c>
      <c r="W110" s="16">
        <v>10</v>
      </c>
      <c r="X110" s="16">
        <f t="shared" si="4"/>
        <v>99.5</v>
      </c>
    </row>
    <row r="111" spans="1:24" ht="63.75" hidden="1" customHeight="1" x14ac:dyDescent="0.25">
      <c r="A111" s="14" t="str">
        <f>HYPERLINK("iblock_element_edit.php?IBLOCK_ID=22&amp;type=roles&amp;ID=79254&amp;lang=ru&amp;find_section_section=0&amp;WF=Y","ГБУ ДО КО ""КОМПЛЕКСНАЯ СПЕЦИАЛИЗИРОВАННАЯ ДЮСАШ ПО ПАРАЛИМПИЙСКИМ И СУРДЛИМПИЙСКИМ ВИДАМ СПОРТА""")</f>
        <v>ГБУ ДО КО "КОМПЛЕКСНАЯ СПЕЦИАЛИЗИРОВАННАЯ ДЮСАШ ПО ПАРАЛИМПИЙСКИМ И СУРДЛИМПИЙСКИМ ВИДАМ СПОРТА"</v>
      </c>
      <c r="B111" s="15" t="s">
        <v>25</v>
      </c>
      <c r="C111" s="5" t="s">
        <v>91</v>
      </c>
      <c r="D111" s="16">
        <f t="shared" si="0"/>
        <v>26.5</v>
      </c>
      <c r="E111" s="16">
        <v>9.5</v>
      </c>
      <c r="F111" s="16">
        <v>9</v>
      </c>
      <c r="G111" s="16">
        <v>2</v>
      </c>
      <c r="H111" s="16">
        <v>6</v>
      </c>
      <c r="I111" s="16">
        <f t="shared" si="1"/>
        <v>22</v>
      </c>
      <c r="J111" s="16">
        <v>0</v>
      </c>
      <c r="K111" s="16">
        <v>0</v>
      </c>
      <c r="L111" s="16">
        <v>0</v>
      </c>
      <c r="M111" s="16">
        <v>3</v>
      </c>
      <c r="N111" s="16">
        <v>10</v>
      </c>
      <c r="O111" s="16">
        <v>2</v>
      </c>
      <c r="P111" s="16">
        <v>7</v>
      </c>
      <c r="Q111" s="16">
        <f t="shared" si="2"/>
        <v>20</v>
      </c>
      <c r="R111" s="16">
        <v>10</v>
      </c>
      <c r="S111" s="16">
        <v>10</v>
      </c>
      <c r="T111" s="16">
        <f t="shared" si="3"/>
        <v>30</v>
      </c>
      <c r="U111" s="16">
        <v>10</v>
      </c>
      <c r="V111" s="16">
        <v>10</v>
      </c>
      <c r="W111" s="16">
        <v>10</v>
      </c>
      <c r="X111" s="16">
        <f t="shared" si="4"/>
        <v>98.5</v>
      </c>
    </row>
    <row r="112" spans="1:24" ht="63.75" hidden="1" customHeight="1" x14ac:dyDescent="0.25">
      <c r="A112" s="14" t="str">
        <f>HYPERLINK("iblock_element_edit.php?IBLOCK_ID=22&amp;type=roles&amp;ID=79206&amp;lang=ru&amp;find_section_section=0&amp;WF=Y","МБО ДО ""ДЮСШ"" г. ПОЛЕССКА")</f>
        <v>МБО ДО "ДЮСШ" г. ПОЛЕССКА</v>
      </c>
      <c r="B112" s="15" t="s">
        <v>75</v>
      </c>
      <c r="C112" s="5" t="s">
        <v>92</v>
      </c>
      <c r="D112" s="16">
        <f t="shared" si="0"/>
        <v>26</v>
      </c>
      <c r="E112" s="16">
        <v>8</v>
      </c>
      <c r="F112" s="16">
        <v>6</v>
      </c>
      <c r="G112" s="16">
        <v>6</v>
      </c>
      <c r="H112" s="16">
        <v>6</v>
      </c>
      <c r="I112" s="16">
        <f t="shared" si="1"/>
        <v>28</v>
      </c>
      <c r="J112" s="16">
        <v>4</v>
      </c>
      <c r="K112" s="16">
        <v>8</v>
      </c>
      <c r="L112" s="16">
        <v>4</v>
      </c>
      <c r="M112" s="16">
        <v>2</v>
      </c>
      <c r="N112" s="16">
        <v>10</v>
      </c>
      <c r="O112" s="16">
        <v>0</v>
      </c>
      <c r="P112" s="16">
        <v>0</v>
      </c>
      <c r="Q112" s="16">
        <f t="shared" si="2"/>
        <v>20</v>
      </c>
      <c r="R112" s="16">
        <v>10</v>
      </c>
      <c r="S112" s="16">
        <v>10</v>
      </c>
      <c r="T112" s="16">
        <f t="shared" si="3"/>
        <v>23.33</v>
      </c>
      <c r="U112" s="16">
        <v>3.33</v>
      </c>
      <c r="V112" s="16">
        <v>10</v>
      </c>
      <c r="W112" s="16">
        <v>10</v>
      </c>
      <c r="X112" s="16">
        <f t="shared" si="4"/>
        <v>97.33</v>
      </c>
    </row>
    <row r="113" spans="1:24" ht="63.75" customHeight="1" x14ac:dyDescent="0.25">
      <c r="A113" s="14" t="str">
        <f>HYPERLINK("iblock_element_edit.php?IBLOCK_ID=22&amp;type=roles&amp;ID=79241&amp;lang=ru&amp;find_section_section=0&amp;WF=Y","МАУ ДО г. КАЛИНИНГРАДА  ДМШ им. Р.М. ГЛИЭРА""")</f>
        <v>МАУ ДО г. КАЛИНИНГРАДА  ДМШ им. Р.М. ГЛИЭРА"</v>
      </c>
      <c r="B113" s="15" t="s">
        <v>25</v>
      </c>
      <c r="C113" s="5" t="s">
        <v>93</v>
      </c>
      <c r="D113" s="16">
        <f t="shared" si="0"/>
        <v>24</v>
      </c>
      <c r="E113" s="16">
        <v>7.75</v>
      </c>
      <c r="F113" s="16">
        <v>9.25</v>
      </c>
      <c r="G113" s="16">
        <v>4</v>
      </c>
      <c r="H113" s="16">
        <v>3</v>
      </c>
      <c r="I113" s="16">
        <f t="shared" si="1"/>
        <v>50</v>
      </c>
      <c r="J113" s="16">
        <v>10</v>
      </c>
      <c r="K113" s="16">
        <v>6</v>
      </c>
      <c r="L113" s="16">
        <v>10</v>
      </c>
      <c r="M113" s="16">
        <v>8</v>
      </c>
      <c r="N113" s="16">
        <v>10</v>
      </c>
      <c r="O113" s="16">
        <v>6</v>
      </c>
      <c r="P113" s="16">
        <v>0</v>
      </c>
      <c r="Q113" s="16">
        <f t="shared" si="2"/>
        <v>20</v>
      </c>
      <c r="R113" s="16">
        <v>10</v>
      </c>
      <c r="S113" s="16">
        <v>10</v>
      </c>
      <c r="T113" s="16">
        <f t="shared" si="3"/>
        <v>27.27</v>
      </c>
      <c r="U113" s="16">
        <v>9.09</v>
      </c>
      <c r="V113" s="16">
        <v>9.09</v>
      </c>
      <c r="W113" s="16">
        <v>9.09</v>
      </c>
      <c r="X113" s="16">
        <f t="shared" si="4"/>
        <v>121.27</v>
      </c>
    </row>
    <row r="114" spans="1:24" ht="63.75" hidden="1" customHeight="1" x14ac:dyDescent="0.25">
      <c r="A114" s="15" t="s">
        <v>94</v>
      </c>
      <c r="B114" s="15" t="s">
        <v>25</v>
      </c>
      <c r="C114" s="5" t="s">
        <v>95</v>
      </c>
      <c r="D114" s="16">
        <f t="shared" si="0"/>
        <v>26.5</v>
      </c>
      <c r="E114" s="16">
        <v>4.5</v>
      </c>
      <c r="F114" s="16">
        <v>10</v>
      </c>
      <c r="G114" s="16">
        <v>2</v>
      </c>
      <c r="H114" s="16">
        <v>10</v>
      </c>
      <c r="I114" s="16">
        <f t="shared" si="1"/>
        <v>58</v>
      </c>
      <c r="J114" s="16">
        <v>10</v>
      </c>
      <c r="K114" s="16">
        <v>8</v>
      </c>
      <c r="L114" s="16">
        <v>10</v>
      </c>
      <c r="M114" s="16">
        <v>8</v>
      </c>
      <c r="N114" s="16">
        <v>10</v>
      </c>
      <c r="O114" s="16">
        <v>8</v>
      </c>
      <c r="P114" s="16">
        <v>4</v>
      </c>
      <c r="Q114" s="16">
        <f t="shared" si="2"/>
        <v>0</v>
      </c>
      <c r="R114" s="16">
        <v>0</v>
      </c>
      <c r="S114" s="16">
        <v>0</v>
      </c>
      <c r="T114" s="16">
        <f t="shared" si="3"/>
        <v>0</v>
      </c>
      <c r="U114" s="16">
        <v>0</v>
      </c>
      <c r="V114" s="16">
        <v>0</v>
      </c>
      <c r="W114" s="16">
        <v>0</v>
      </c>
      <c r="X114" s="16">
        <f t="shared" si="4"/>
        <v>84.5</v>
      </c>
    </row>
    <row r="115" spans="1:24" ht="63.75" hidden="1" customHeight="1" x14ac:dyDescent="0.25">
      <c r="A115" s="14" t="str">
        <f>HYPERLINK("iblock_element_edit.php?IBLOCK_ID=22&amp;type=roles&amp;ID=79247&amp;lang=ru&amp;find_section_section=0&amp;WF=Y","МБУ ДО Г. КАЛИНИНГРАДА ДЮСШ ПО ВОДНЫМ ВИДАМ СПОРТА ""МОРСКАЯ ШКОЛА""")</f>
        <v>МБУ ДО Г. КАЛИНИНГРАДА ДЮСШ ПО ВОДНЫМ ВИДАМ СПОРТА "МОРСКАЯ ШКОЛА"</v>
      </c>
      <c r="B115" s="15" t="s">
        <v>25</v>
      </c>
      <c r="C115" s="5" t="s">
        <v>96</v>
      </c>
      <c r="D115" s="16">
        <f t="shared" si="0"/>
        <v>20.5</v>
      </c>
      <c r="E115" s="16">
        <v>5.5</v>
      </c>
      <c r="F115" s="16">
        <v>7</v>
      </c>
      <c r="G115" s="16">
        <v>2</v>
      </c>
      <c r="H115" s="16">
        <v>6</v>
      </c>
      <c r="I115" s="16">
        <f t="shared" si="1"/>
        <v>41</v>
      </c>
      <c r="J115" s="16">
        <v>6</v>
      </c>
      <c r="K115" s="16">
        <v>8</v>
      </c>
      <c r="L115" s="16">
        <v>6</v>
      </c>
      <c r="M115" s="16">
        <v>3</v>
      </c>
      <c r="N115" s="16">
        <v>10</v>
      </c>
      <c r="O115" s="16">
        <v>8</v>
      </c>
      <c r="P115" s="16">
        <v>0</v>
      </c>
      <c r="Q115" s="16">
        <f t="shared" si="2"/>
        <v>20</v>
      </c>
      <c r="R115" s="16">
        <v>10</v>
      </c>
      <c r="S115" s="16">
        <v>10</v>
      </c>
      <c r="T115" s="16">
        <f t="shared" si="3"/>
        <v>0</v>
      </c>
      <c r="U115" s="16">
        <v>0</v>
      </c>
      <c r="V115" s="16">
        <v>0</v>
      </c>
      <c r="W115" s="16">
        <v>0</v>
      </c>
      <c r="X115" s="16">
        <f t="shared" si="4"/>
        <v>81.5</v>
      </c>
    </row>
    <row r="116" spans="1:24" ht="63.75" hidden="1" customHeight="1" x14ac:dyDescent="0.25">
      <c r="A116" s="15" t="s">
        <v>97</v>
      </c>
      <c r="B116" s="15" t="s">
        <v>25</v>
      </c>
      <c r="C116" s="5" t="s">
        <v>98</v>
      </c>
      <c r="D116" s="16">
        <f t="shared" si="0"/>
        <v>21</v>
      </c>
      <c r="E116" s="16">
        <v>5</v>
      </c>
      <c r="F116" s="16">
        <v>9</v>
      </c>
      <c r="G116" s="16">
        <v>1</v>
      </c>
      <c r="H116" s="16">
        <v>6</v>
      </c>
      <c r="I116" s="16">
        <f t="shared" si="1"/>
        <v>22</v>
      </c>
      <c r="J116" s="16">
        <v>2</v>
      </c>
      <c r="K116" s="16">
        <v>6</v>
      </c>
      <c r="L116" s="16">
        <v>0</v>
      </c>
      <c r="M116" s="16">
        <v>3</v>
      </c>
      <c r="N116" s="16">
        <v>5</v>
      </c>
      <c r="O116" s="16">
        <v>6</v>
      </c>
      <c r="P116" s="16">
        <v>0</v>
      </c>
      <c r="Q116" s="16">
        <f t="shared" si="2"/>
        <v>0</v>
      </c>
      <c r="R116" s="16">
        <v>0</v>
      </c>
      <c r="S116" s="16">
        <v>0</v>
      </c>
      <c r="T116" s="16">
        <f t="shared" si="3"/>
        <v>0</v>
      </c>
      <c r="U116" s="16">
        <v>0</v>
      </c>
      <c r="V116" s="16">
        <v>0</v>
      </c>
      <c r="W116" s="16">
        <v>0</v>
      </c>
      <c r="X116" s="16">
        <f t="shared" si="4"/>
        <v>43</v>
      </c>
    </row>
    <row r="117" spans="1:24" hidden="1" x14ac:dyDescent="0.25">
      <c r="A117" s="30" t="s">
        <v>99</v>
      </c>
      <c r="B117" s="32"/>
      <c r="C117" s="22"/>
      <c r="D117" s="23">
        <f t="shared" ref="D117:X117" si="5">AVERAGE(D8:D116)</f>
        <v>29.270642201834864</v>
      </c>
      <c r="E117" s="24">
        <f t="shared" si="5"/>
        <v>7.7454128440366974</v>
      </c>
      <c r="F117" s="24">
        <f t="shared" si="5"/>
        <v>8.5160550458715605</v>
      </c>
      <c r="G117" s="24">
        <f t="shared" si="5"/>
        <v>6.4954128440366974</v>
      </c>
      <c r="H117" s="24">
        <f t="shared" si="5"/>
        <v>6.5137614678899078</v>
      </c>
      <c r="I117" s="16">
        <f t="shared" si="5"/>
        <v>48.146788990825691</v>
      </c>
      <c r="J117" s="24">
        <f t="shared" si="5"/>
        <v>8.0550458715596331</v>
      </c>
      <c r="K117" s="24">
        <f t="shared" si="5"/>
        <v>7.5963302752293576</v>
      </c>
      <c r="L117" s="24">
        <f t="shared" si="5"/>
        <v>7.6330275229357802</v>
      </c>
      <c r="M117" s="24">
        <f t="shared" si="5"/>
        <v>6.6788990825688073</v>
      </c>
      <c r="N117" s="24">
        <f t="shared" si="5"/>
        <v>8.3944954128440372</v>
      </c>
      <c r="O117" s="24">
        <f t="shared" si="5"/>
        <v>6.8623853211009171</v>
      </c>
      <c r="P117" s="24">
        <f t="shared" si="5"/>
        <v>2.926605504587156</v>
      </c>
      <c r="Q117" s="16">
        <f t="shared" si="5"/>
        <v>19.5451376146789</v>
      </c>
      <c r="R117" s="24">
        <f t="shared" si="5"/>
        <v>9.7716513761467905</v>
      </c>
      <c r="S117" s="24">
        <f t="shared" si="5"/>
        <v>9.7734862385321115</v>
      </c>
      <c r="T117" s="16">
        <f t="shared" si="5"/>
        <v>27.422293577981652</v>
      </c>
      <c r="U117" s="24">
        <f t="shared" si="5"/>
        <v>8.6341284403669718</v>
      </c>
      <c r="V117" s="24">
        <f t="shared" si="5"/>
        <v>9.3839449541284399</v>
      </c>
      <c r="W117" s="24">
        <f t="shared" si="5"/>
        <v>9.4042201834862382</v>
      </c>
      <c r="X117" s="25">
        <f t="shared" si="5"/>
        <v>124.38486238532111</v>
      </c>
    </row>
    <row r="118" spans="1:24" x14ac:dyDescent="0.25">
      <c r="A118" s="1"/>
      <c r="B118" s="1"/>
      <c r="C118" s="1"/>
      <c r="D118" s="26"/>
      <c r="E118" s="27"/>
      <c r="F118" s="27"/>
      <c r="G118" s="27"/>
      <c r="H118" s="2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x14ac:dyDescent="0.25">
      <c r="A119" s="1"/>
      <c r="B119" s="1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x14ac:dyDescent="0.25">
      <c r="A120" s="1"/>
      <c r="B120" s="1"/>
      <c r="C120" s="1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6"/>
    </row>
    <row r="121" spans="1:24" x14ac:dyDescent="0.25">
      <c r="A121" s="1"/>
      <c r="B121" s="1"/>
      <c r="C121" s="1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x14ac:dyDescent="0.25">
      <c r="A122" s="1"/>
      <c r="B122" s="1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x14ac:dyDescent="0.25">
      <c r="A123" s="1"/>
      <c r="B123" s="1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x14ac:dyDescent="0.25">
      <c r="A124" s="1"/>
      <c r="B124" s="1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x14ac:dyDescent="0.25">
      <c r="A125" s="1"/>
      <c r="B125" s="1"/>
      <c r="C125" s="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x14ac:dyDescent="0.25">
      <c r="A126" s="1"/>
      <c r="B126" s="1"/>
      <c r="C126" s="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x14ac:dyDescent="0.25">
      <c r="A127" s="1"/>
      <c r="B127" s="1"/>
      <c r="C127" s="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x14ac:dyDescent="0.25">
      <c r="A128" s="1"/>
      <c r="B128" s="1"/>
      <c r="C128" s="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x14ac:dyDescent="0.25">
      <c r="A129" s="1"/>
      <c r="B129" s="1"/>
      <c r="C129" s="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x14ac:dyDescent="0.25">
      <c r="A130" s="1"/>
      <c r="B130" s="1"/>
      <c r="C130" s="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x14ac:dyDescent="0.25">
      <c r="A131" s="1"/>
      <c r="B131" s="1"/>
      <c r="C131" s="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x14ac:dyDescent="0.25">
      <c r="A132" s="1"/>
      <c r="B132" s="1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x14ac:dyDescent="0.25">
      <c r="A133" s="1"/>
      <c r="B133" s="1"/>
      <c r="C133" s="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x14ac:dyDescent="0.25">
      <c r="A134" s="1"/>
      <c r="B134" s="1"/>
      <c r="C134" s="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x14ac:dyDescent="0.25">
      <c r="A135" s="1"/>
      <c r="B135" s="1"/>
      <c r="C135" s="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x14ac:dyDescent="0.25">
      <c r="A136" s="1"/>
      <c r="B136" s="1"/>
      <c r="C136" s="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x14ac:dyDescent="0.25">
      <c r="A137" s="1"/>
      <c r="B137" s="1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x14ac:dyDescent="0.25">
      <c r="A138" s="1"/>
      <c r="B138" s="1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x14ac:dyDescent="0.25">
      <c r="A139" s="1"/>
      <c r="B139" s="1"/>
      <c r="C139" s="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x14ac:dyDescent="0.25">
      <c r="A140" s="1"/>
      <c r="B140" s="1"/>
      <c r="C140" s="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x14ac:dyDescent="0.25">
      <c r="A141" s="1"/>
      <c r="B141" s="1"/>
      <c r="C141" s="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x14ac:dyDescent="0.25">
      <c r="A142" s="1"/>
      <c r="B142" s="1"/>
      <c r="C142" s="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x14ac:dyDescent="0.25">
      <c r="A143" s="1"/>
      <c r="B143" s="1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x14ac:dyDescent="0.25">
      <c r="A144" s="1"/>
      <c r="B144" s="1"/>
      <c r="C144" s="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x14ac:dyDescent="0.25">
      <c r="A145" s="1"/>
      <c r="B145" s="1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x14ac:dyDescent="0.25">
      <c r="A146" s="1"/>
      <c r="B146" s="1"/>
      <c r="C146" s="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x14ac:dyDescent="0.25">
      <c r="A147" s="1"/>
      <c r="B147" s="1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x14ac:dyDescent="0.25">
      <c r="A148" s="1"/>
      <c r="B148" s="1"/>
      <c r="C148" s="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x14ac:dyDescent="0.25">
      <c r="A149" s="1"/>
      <c r="B149" s="1"/>
      <c r="C149" s="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x14ac:dyDescent="0.25">
      <c r="A150" s="1"/>
      <c r="B150" s="1"/>
      <c r="C150" s="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x14ac:dyDescent="0.25">
      <c r="A151" s="1"/>
      <c r="B151" s="1"/>
      <c r="C151" s="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x14ac:dyDescent="0.25">
      <c r="A152" s="1"/>
      <c r="B152" s="1"/>
      <c r="C152" s="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x14ac:dyDescent="0.25">
      <c r="A153" s="1"/>
      <c r="B153" s="1"/>
      <c r="C153" s="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x14ac:dyDescent="0.25">
      <c r="A154" s="1"/>
      <c r="B154" s="1"/>
      <c r="C154" s="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x14ac:dyDescent="0.25">
      <c r="A155" s="1"/>
      <c r="B155" s="1"/>
      <c r="C155" s="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x14ac:dyDescent="0.25">
      <c r="A156" s="1"/>
      <c r="B156" s="1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x14ac:dyDescent="0.25">
      <c r="A157" s="1"/>
      <c r="B157" s="1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x14ac:dyDescent="0.25">
      <c r="A158" s="1"/>
      <c r="B158" s="1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x14ac:dyDescent="0.25">
      <c r="A159" s="1"/>
      <c r="B159" s="1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x14ac:dyDescent="0.25">
      <c r="A160" s="1"/>
      <c r="B160" s="1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x14ac:dyDescent="0.25">
      <c r="A161" s="1"/>
      <c r="B161" s="1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x14ac:dyDescent="0.25">
      <c r="A162" s="1"/>
      <c r="B162" s="1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x14ac:dyDescent="0.25">
      <c r="A163" s="1"/>
      <c r="B163" s="1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x14ac:dyDescent="0.25">
      <c r="A164" s="1"/>
      <c r="B164" s="1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x14ac:dyDescent="0.25">
      <c r="A165" s="1"/>
      <c r="B165" s="1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x14ac:dyDescent="0.25">
      <c r="A166" s="1"/>
      <c r="B166" s="1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x14ac:dyDescent="0.25">
      <c r="A167" s="1"/>
      <c r="B167" s="1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x14ac:dyDescent="0.25">
      <c r="A168" s="1"/>
      <c r="B168" s="1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x14ac:dyDescent="0.25">
      <c r="A169" s="1"/>
      <c r="B169" s="1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x14ac:dyDescent="0.25">
      <c r="A170" s="1"/>
      <c r="B170" s="1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x14ac:dyDescent="0.25">
      <c r="A171" s="1"/>
      <c r="B171" s="1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x14ac:dyDescent="0.25">
      <c r="A172" s="1"/>
      <c r="B172" s="1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x14ac:dyDescent="0.25">
      <c r="A173" s="1"/>
      <c r="B173" s="1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x14ac:dyDescent="0.25">
      <c r="A174" s="1"/>
      <c r="B174" s="1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x14ac:dyDescent="0.25">
      <c r="A175" s="1"/>
      <c r="B175" s="1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x14ac:dyDescent="0.25">
      <c r="A176" s="1"/>
      <c r="B176" s="1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x14ac:dyDescent="0.25">
      <c r="A177" s="1"/>
      <c r="B177" s="1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x14ac:dyDescent="0.25">
      <c r="A178" s="1"/>
      <c r="B178" s="1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x14ac:dyDescent="0.25">
      <c r="A179" s="1"/>
      <c r="B179" s="1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x14ac:dyDescent="0.25">
      <c r="A180" s="1"/>
      <c r="B180" s="1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x14ac:dyDescent="0.25">
      <c r="A181" s="1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x14ac:dyDescent="0.25">
      <c r="A182" s="1"/>
      <c r="B182" s="1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x14ac:dyDescent="0.25">
      <c r="A183" s="1"/>
      <c r="B183" s="1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x14ac:dyDescent="0.25">
      <c r="A184" s="1"/>
      <c r="B184" s="1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x14ac:dyDescent="0.25">
      <c r="A185" s="1"/>
      <c r="B185" s="1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x14ac:dyDescent="0.25">
      <c r="A186" s="1"/>
      <c r="B186" s="1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x14ac:dyDescent="0.25">
      <c r="A187" s="1"/>
      <c r="B187" s="1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x14ac:dyDescent="0.25">
      <c r="A188" s="1"/>
      <c r="B188" s="1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x14ac:dyDescent="0.25">
      <c r="A189" s="1"/>
      <c r="B189" s="1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x14ac:dyDescent="0.25">
      <c r="A190" s="1"/>
      <c r="B190" s="1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x14ac:dyDescent="0.25">
      <c r="A191" s="1"/>
      <c r="B191" s="1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x14ac:dyDescent="0.25">
      <c r="A192" s="1"/>
      <c r="B192" s="1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x14ac:dyDescent="0.25">
      <c r="A193" s="1"/>
      <c r="B193" s="1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x14ac:dyDescent="0.25">
      <c r="A194" s="1"/>
      <c r="B194" s="1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x14ac:dyDescent="0.25">
      <c r="A195" s="1"/>
      <c r="B195" s="1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x14ac:dyDescent="0.25">
      <c r="A196" s="1"/>
      <c r="B196" s="1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x14ac:dyDescent="0.25">
      <c r="A197" s="1"/>
      <c r="B197" s="1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x14ac:dyDescent="0.25">
      <c r="A198" s="1"/>
      <c r="B198" s="1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x14ac:dyDescent="0.25">
      <c r="A199" s="1"/>
      <c r="B199" s="1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x14ac:dyDescent="0.25">
      <c r="A200" s="1"/>
      <c r="B200" s="1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x14ac:dyDescent="0.25">
      <c r="A201" s="1"/>
      <c r="B201" s="1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x14ac:dyDescent="0.25">
      <c r="A202" s="1"/>
      <c r="B202" s="1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x14ac:dyDescent="0.25">
      <c r="A203" s="1"/>
      <c r="B203" s="1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x14ac:dyDescent="0.25">
      <c r="A204" s="1"/>
      <c r="B204" s="1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x14ac:dyDescent="0.25">
      <c r="A205" s="1"/>
      <c r="B205" s="1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x14ac:dyDescent="0.25">
      <c r="A206" s="1"/>
      <c r="B206" s="1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x14ac:dyDescent="0.25">
      <c r="A207" s="1"/>
      <c r="B207" s="1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1"/>
      <c r="B208" s="1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x14ac:dyDescent="0.25">
      <c r="A209" s="1"/>
      <c r="B209" s="1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x14ac:dyDescent="0.25">
      <c r="A210" s="1"/>
      <c r="B210" s="1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1"/>
      <c r="B211" s="1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x14ac:dyDescent="0.25">
      <c r="A212" s="1"/>
      <c r="B212" s="1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1"/>
      <c r="B213" s="1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x14ac:dyDescent="0.25">
      <c r="A214" s="1"/>
      <c r="B214" s="1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x14ac:dyDescent="0.25">
      <c r="A215" s="1"/>
      <c r="B215" s="1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x14ac:dyDescent="0.25">
      <c r="A216" s="1"/>
      <c r="B216" s="1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x14ac:dyDescent="0.25">
      <c r="A217" s="1"/>
      <c r="B217" s="1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x14ac:dyDescent="0.25">
      <c r="A218" s="1"/>
      <c r="B218" s="1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x14ac:dyDescent="0.25">
      <c r="A219" s="1"/>
      <c r="B219" s="1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x14ac:dyDescent="0.25">
      <c r="A220" s="1"/>
      <c r="B220" s="1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x14ac:dyDescent="0.25">
      <c r="A221" s="1"/>
      <c r="B221" s="1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x14ac:dyDescent="0.25">
      <c r="A222" s="1"/>
      <c r="B222" s="1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x14ac:dyDescent="0.25">
      <c r="A223" s="1"/>
      <c r="B223" s="1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x14ac:dyDescent="0.25">
      <c r="A224" s="1"/>
      <c r="B224" s="1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x14ac:dyDescent="0.25">
      <c r="A225" s="1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x14ac:dyDescent="0.25">
      <c r="A226" s="1"/>
      <c r="B226" s="1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x14ac:dyDescent="0.25">
      <c r="A227" s="1"/>
      <c r="B227" s="1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x14ac:dyDescent="0.25">
      <c r="A228" s="1"/>
      <c r="B228" s="1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x14ac:dyDescent="0.25">
      <c r="A229" s="1"/>
      <c r="B229" s="1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x14ac:dyDescent="0.25">
      <c r="A230" s="1"/>
      <c r="B230" s="1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x14ac:dyDescent="0.25">
      <c r="A231" s="1"/>
      <c r="B231" s="1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x14ac:dyDescent="0.25">
      <c r="A232" s="1"/>
      <c r="B232" s="1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x14ac:dyDescent="0.25">
      <c r="A233" s="1"/>
      <c r="B233" s="1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x14ac:dyDescent="0.25">
      <c r="A234" s="1"/>
      <c r="B234" s="1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x14ac:dyDescent="0.25">
      <c r="A235" s="1"/>
      <c r="B235" s="1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x14ac:dyDescent="0.25">
      <c r="A236" s="1"/>
      <c r="B236" s="1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x14ac:dyDescent="0.25">
      <c r="A237" s="1"/>
      <c r="B237" s="1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x14ac:dyDescent="0.25">
      <c r="A238" s="1"/>
      <c r="B238" s="1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x14ac:dyDescent="0.25">
      <c r="A239" s="1"/>
      <c r="B239" s="1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x14ac:dyDescent="0.25">
      <c r="A240" s="1"/>
      <c r="B240" s="1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x14ac:dyDescent="0.25">
      <c r="A241" s="1"/>
      <c r="B241" s="1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x14ac:dyDescent="0.25">
      <c r="A242" s="1"/>
      <c r="B242" s="1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x14ac:dyDescent="0.25">
      <c r="A243" s="1"/>
      <c r="B243" s="1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x14ac:dyDescent="0.25">
      <c r="A244" s="1"/>
      <c r="B244" s="1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x14ac:dyDescent="0.25">
      <c r="A245" s="1"/>
      <c r="B245" s="1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x14ac:dyDescent="0.25">
      <c r="A246" s="1"/>
      <c r="B246" s="1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x14ac:dyDescent="0.25">
      <c r="A247" s="1"/>
      <c r="B247" s="1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x14ac:dyDescent="0.25">
      <c r="A248" s="1"/>
      <c r="B248" s="1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x14ac:dyDescent="0.25">
      <c r="A249" s="1"/>
      <c r="B249" s="1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x14ac:dyDescent="0.25">
      <c r="A250" s="1"/>
      <c r="B250" s="1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x14ac:dyDescent="0.25">
      <c r="A251" s="1"/>
      <c r="B251" s="1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x14ac:dyDescent="0.25">
      <c r="A252" s="1"/>
      <c r="B252" s="1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x14ac:dyDescent="0.25">
      <c r="A253" s="1"/>
      <c r="B253" s="1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x14ac:dyDescent="0.25">
      <c r="A254" s="1"/>
      <c r="B254" s="1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x14ac:dyDescent="0.25">
      <c r="A255" s="1"/>
      <c r="B255" s="1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x14ac:dyDescent="0.25">
      <c r="A256" s="1"/>
      <c r="B256" s="1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x14ac:dyDescent="0.25">
      <c r="A257" s="1"/>
      <c r="B257" s="1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x14ac:dyDescent="0.25">
      <c r="A258" s="1"/>
      <c r="B258" s="1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x14ac:dyDescent="0.25">
      <c r="A259" s="1"/>
      <c r="B259" s="1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x14ac:dyDescent="0.25">
      <c r="A260" s="1"/>
      <c r="B260" s="1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x14ac:dyDescent="0.25">
      <c r="A261" s="1"/>
      <c r="B261" s="1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x14ac:dyDescent="0.25">
      <c r="A262" s="1"/>
      <c r="B262" s="1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x14ac:dyDescent="0.25">
      <c r="A263" s="1"/>
      <c r="B263" s="1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x14ac:dyDescent="0.25">
      <c r="A264" s="1"/>
      <c r="B264" s="1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x14ac:dyDescent="0.25">
      <c r="A265" s="1"/>
      <c r="B265" s="1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x14ac:dyDescent="0.25">
      <c r="A266" s="1"/>
      <c r="B266" s="1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x14ac:dyDescent="0.25">
      <c r="A267" s="1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x14ac:dyDescent="0.25">
      <c r="A268" s="1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x14ac:dyDescent="0.25">
      <c r="A269" s="1"/>
      <c r="B269" s="1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x14ac:dyDescent="0.25">
      <c r="A270" s="1"/>
      <c r="B270" s="1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x14ac:dyDescent="0.25">
      <c r="A271" s="1"/>
      <c r="B271" s="1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x14ac:dyDescent="0.25">
      <c r="A272" s="1"/>
      <c r="B272" s="1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x14ac:dyDescent="0.25">
      <c r="A273" s="1"/>
      <c r="B273" s="1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x14ac:dyDescent="0.25">
      <c r="A274" s="1"/>
      <c r="B274" s="1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x14ac:dyDescent="0.25">
      <c r="A275" s="1"/>
      <c r="B275" s="1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x14ac:dyDescent="0.25">
      <c r="A276" s="1"/>
      <c r="B276" s="1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x14ac:dyDescent="0.25">
      <c r="A277" s="1"/>
      <c r="B277" s="1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x14ac:dyDescent="0.25">
      <c r="A278" s="1"/>
      <c r="B278" s="1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x14ac:dyDescent="0.25">
      <c r="A279" s="1"/>
      <c r="B279" s="1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x14ac:dyDescent="0.25">
      <c r="A280" s="1"/>
      <c r="B280" s="1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x14ac:dyDescent="0.25">
      <c r="A281" s="1"/>
      <c r="B281" s="1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x14ac:dyDescent="0.25">
      <c r="A282" s="1"/>
      <c r="B282" s="1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x14ac:dyDescent="0.25">
      <c r="A283" s="1"/>
      <c r="B283" s="1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x14ac:dyDescent="0.25">
      <c r="A284" s="1"/>
      <c r="B284" s="1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x14ac:dyDescent="0.25">
      <c r="A285" s="1"/>
      <c r="B285" s="1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x14ac:dyDescent="0.25">
      <c r="A286" s="1"/>
      <c r="B286" s="1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x14ac:dyDescent="0.25">
      <c r="A287" s="1"/>
      <c r="B287" s="1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x14ac:dyDescent="0.25">
      <c r="A288" s="1"/>
      <c r="B288" s="1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x14ac:dyDescent="0.25">
      <c r="A289" s="1"/>
      <c r="B289" s="1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x14ac:dyDescent="0.25">
      <c r="A290" s="1"/>
      <c r="B290" s="1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x14ac:dyDescent="0.25">
      <c r="A291" s="1"/>
      <c r="B291" s="1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x14ac:dyDescent="0.25">
      <c r="A292" s="1"/>
      <c r="B292" s="1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x14ac:dyDescent="0.25">
      <c r="A293" s="1"/>
      <c r="B293" s="1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x14ac:dyDescent="0.25">
      <c r="A294" s="1"/>
      <c r="B294" s="1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x14ac:dyDescent="0.25">
      <c r="A295" s="1"/>
      <c r="B295" s="1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x14ac:dyDescent="0.25">
      <c r="A296" s="1"/>
      <c r="B296" s="1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x14ac:dyDescent="0.25">
      <c r="A297" s="1"/>
      <c r="B297" s="1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x14ac:dyDescent="0.25">
      <c r="A298" s="1"/>
      <c r="B298" s="1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x14ac:dyDescent="0.25">
      <c r="A299" s="1"/>
      <c r="B299" s="1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x14ac:dyDescent="0.25">
      <c r="A300" s="1"/>
      <c r="B300" s="1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x14ac:dyDescent="0.25">
      <c r="A301" s="1"/>
      <c r="B301" s="1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x14ac:dyDescent="0.25">
      <c r="A302" s="1"/>
      <c r="B302" s="1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x14ac:dyDescent="0.25">
      <c r="A303" s="1"/>
      <c r="B303" s="1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x14ac:dyDescent="0.25">
      <c r="A304" s="1"/>
      <c r="B304" s="1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x14ac:dyDescent="0.25">
      <c r="A305" s="1"/>
      <c r="B305" s="1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x14ac:dyDescent="0.25">
      <c r="A306" s="1"/>
      <c r="B306" s="1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x14ac:dyDescent="0.25">
      <c r="A307" s="1"/>
      <c r="B307" s="1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x14ac:dyDescent="0.25">
      <c r="A308" s="1"/>
      <c r="B308" s="1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x14ac:dyDescent="0.25">
      <c r="A309" s="1"/>
      <c r="B309" s="1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x14ac:dyDescent="0.25">
      <c r="A310" s="1"/>
      <c r="B310" s="1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x14ac:dyDescent="0.25">
      <c r="A311" s="1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x14ac:dyDescent="0.25">
      <c r="A312" s="1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x14ac:dyDescent="0.25">
      <c r="A313" s="1"/>
      <c r="B313" s="1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x14ac:dyDescent="0.25">
      <c r="A314" s="1"/>
      <c r="B314" s="1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x14ac:dyDescent="0.25">
      <c r="A315" s="1"/>
      <c r="B315" s="1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x14ac:dyDescent="0.25">
      <c r="A316" s="1"/>
      <c r="B316" s="1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x14ac:dyDescent="0.25">
      <c r="A317" s="1"/>
      <c r="B317" s="1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x14ac:dyDescent="0.25">
      <c r="A318" s="1"/>
      <c r="B318" s="1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x14ac:dyDescent="0.25">
      <c r="A319" s="1"/>
      <c r="B319" s="1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x14ac:dyDescent="0.25">
      <c r="A320" s="1"/>
      <c r="B320" s="1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x14ac:dyDescent="0.25">
      <c r="A321" s="1"/>
      <c r="B321" s="1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x14ac:dyDescent="0.25">
      <c r="A322" s="1"/>
      <c r="B322" s="1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x14ac:dyDescent="0.25">
      <c r="A323" s="1"/>
      <c r="B323" s="1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x14ac:dyDescent="0.25">
      <c r="A324" s="1"/>
      <c r="B324" s="1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x14ac:dyDescent="0.25">
      <c r="A325" s="1"/>
      <c r="B325" s="1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x14ac:dyDescent="0.25">
      <c r="A326" s="1"/>
      <c r="B326" s="1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x14ac:dyDescent="0.25">
      <c r="A327" s="1"/>
      <c r="B327" s="1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x14ac:dyDescent="0.25">
      <c r="A328" s="1"/>
      <c r="B328" s="1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x14ac:dyDescent="0.25">
      <c r="A329" s="1"/>
      <c r="B329" s="1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x14ac:dyDescent="0.25">
      <c r="A330" s="1"/>
      <c r="B330" s="1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x14ac:dyDescent="0.25">
      <c r="A331" s="1"/>
      <c r="B331" s="1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x14ac:dyDescent="0.25">
      <c r="A332" s="1"/>
      <c r="B332" s="1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x14ac:dyDescent="0.25">
      <c r="A333" s="1"/>
      <c r="B333" s="1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x14ac:dyDescent="0.25">
      <c r="A334" s="1"/>
      <c r="B334" s="1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x14ac:dyDescent="0.25">
      <c r="A335" s="1"/>
      <c r="B335" s="1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x14ac:dyDescent="0.25">
      <c r="A336" s="1"/>
      <c r="B336" s="1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x14ac:dyDescent="0.25">
      <c r="A337" s="1"/>
      <c r="B337" s="1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x14ac:dyDescent="0.25">
      <c r="A338" s="1"/>
      <c r="B338" s="1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x14ac:dyDescent="0.25">
      <c r="A339" s="1"/>
      <c r="B339" s="1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x14ac:dyDescent="0.25">
      <c r="A340" s="1"/>
      <c r="B340" s="1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x14ac:dyDescent="0.25">
      <c r="A341" s="1"/>
      <c r="B341" s="1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x14ac:dyDescent="0.25">
      <c r="A342" s="1"/>
      <c r="B342" s="1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x14ac:dyDescent="0.25">
      <c r="A343" s="1"/>
      <c r="B343" s="1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x14ac:dyDescent="0.25">
      <c r="A344" s="1"/>
      <c r="B344" s="1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x14ac:dyDescent="0.25">
      <c r="A345" s="1"/>
      <c r="B345" s="1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x14ac:dyDescent="0.25">
      <c r="A346" s="1"/>
      <c r="B346" s="1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x14ac:dyDescent="0.25">
      <c r="A347" s="1"/>
      <c r="B347" s="1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x14ac:dyDescent="0.25">
      <c r="A348" s="1"/>
      <c r="B348" s="1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x14ac:dyDescent="0.25">
      <c r="A349" s="1"/>
      <c r="B349" s="1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x14ac:dyDescent="0.25">
      <c r="A350" s="1"/>
      <c r="B350" s="1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x14ac:dyDescent="0.25">
      <c r="A351" s="1"/>
      <c r="B351" s="1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x14ac:dyDescent="0.25">
      <c r="A352" s="1"/>
      <c r="B352" s="1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x14ac:dyDescent="0.25">
      <c r="A353" s="1"/>
      <c r="B353" s="1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x14ac:dyDescent="0.25">
      <c r="A354" s="1"/>
      <c r="B354" s="1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x14ac:dyDescent="0.25">
      <c r="A355" s="1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x14ac:dyDescent="0.25">
      <c r="A356" s="1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x14ac:dyDescent="0.25">
      <c r="A357" s="1"/>
      <c r="B357" s="1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x14ac:dyDescent="0.25">
      <c r="A358" s="1"/>
      <c r="B358" s="1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x14ac:dyDescent="0.25">
      <c r="A359" s="1"/>
      <c r="B359" s="1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x14ac:dyDescent="0.25">
      <c r="A360" s="1"/>
      <c r="B360" s="1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x14ac:dyDescent="0.25">
      <c r="A361" s="1"/>
      <c r="B361" s="1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x14ac:dyDescent="0.25">
      <c r="A362" s="1"/>
      <c r="B362" s="1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x14ac:dyDescent="0.25">
      <c r="A363" s="1"/>
      <c r="B363" s="1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x14ac:dyDescent="0.25">
      <c r="A364" s="1"/>
      <c r="B364" s="1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x14ac:dyDescent="0.25">
      <c r="A365" s="1"/>
      <c r="B365" s="1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x14ac:dyDescent="0.25">
      <c r="A366" s="1"/>
      <c r="B366" s="1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x14ac:dyDescent="0.25">
      <c r="A367" s="1"/>
      <c r="B367" s="1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x14ac:dyDescent="0.25">
      <c r="A368" s="1"/>
      <c r="B368" s="1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x14ac:dyDescent="0.25">
      <c r="A369" s="1"/>
      <c r="B369" s="1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x14ac:dyDescent="0.25">
      <c r="A370" s="1"/>
      <c r="B370" s="1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x14ac:dyDescent="0.25">
      <c r="A371" s="1"/>
      <c r="B371" s="1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x14ac:dyDescent="0.25">
      <c r="A372" s="1"/>
      <c r="B372" s="1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x14ac:dyDescent="0.25">
      <c r="A373" s="1"/>
      <c r="B373" s="1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x14ac:dyDescent="0.25">
      <c r="A374" s="1"/>
      <c r="B374" s="1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x14ac:dyDescent="0.25">
      <c r="A375" s="1"/>
      <c r="B375" s="1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x14ac:dyDescent="0.25">
      <c r="A376" s="1"/>
      <c r="B376" s="1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x14ac:dyDescent="0.25">
      <c r="A377" s="1"/>
      <c r="B377" s="1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x14ac:dyDescent="0.25">
      <c r="A378" s="1"/>
      <c r="B378" s="1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x14ac:dyDescent="0.25">
      <c r="A379" s="1"/>
      <c r="B379" s="1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x14ac:dyDescent="0.25">
      <c r="A380" s="1"/>
      <c r="B380" s="1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x14ac:dyDescent="0.25">
      <c r="A381" s="1"/>
      <c r="B381" s="1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x14ac:dyDescent="0.25">
      <c r="A382" s="1"/>
      <c r="B382" s="1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x14ac:dyDescent="0.25">
      <c r="A383" s="1"/>
      <c r="B383" s="1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x14ac:dyDescent="0.25">
      <c r="A384" s="1"/>
      <c r="B384" s="1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x14ac:dyDescent="0.25">
      <c r="A385" s="1"/>
      <c r="B385" s="1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x14ac:dyDescent="0.25">
      <c r="A386" s="1"/>
      <c r="B386" s="1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x14ac:dyDescent="0.25">
      <c r="A387" s="1"/>
      <c r="B387" s="1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x14ac:dyDescent="0.25">
      <c r="A388" s="1"/>
      <c r="B388" s="1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x14ac:dyDescent="0.25">
      <c r="A389" s="1"/>
      <c r="B389" s="1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x14ac:dyDescent="0.25">
      <c r="A390" s="1"/>
      <c r="B390" s="1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x14ac:dyDescent="0.25">
      <c r="A391" s="1"/>
      <c r="B391" s="1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x14ac:dyDescent="0.25">
      <c r="A392" s="1"/>
      <c r="B392" s="1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x14ac:dyDescent="0.25">
      <c r="A393" s="1"/>
      <c r="B393" s="1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x14ac:dyDescent="0.25">
      <c r="A394" s="1"/>
      <c r="B394" s="1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x14ac:dyDescent="0.25">
      <c r="A395" s="1"/>
      <c r="B395" s="1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x14ac:dyDescent="0.25">
      <c r="A396" s="1"/>
      <c r="B396" s="1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x14ac:dyDescent="0.25">
      <c r="A397" s="1"/>
      <c r="B397" s="1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x14ac:dyDescent="0.25">
      <c r="A398" s="1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x14ac:dyDescent="0.25">
      <c r="A399" s="1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x14ac:dyDescent="0.25">
      <c r="A400" s="1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x14ac:dyDescent="0.25">
      <c r="A401" s="1"/>
      <c r="B401" s="1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x14ac:dyDescent="0.25">
      <c r="A402" s="1"/>
      <c r="B402" s="1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x14ac:dyDescent="0.25">
      <c r="A403" s="1"/>
      <c r="B403" s="1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x14ac:dyDescent="0.25">
      <c r="A404" s="1"/>
      <c r="B404" s="1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x14ac:dyDescent="0.25">
      <c r="A405" s="1"/>
      <c r="B405" s="1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x14ac:dyDescent="0.25">
      <c r="A406" s="1"/>
      <c r="B406" s="1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x14ac:dyDescent="0.25">
      <c r="A407" s="1"/>
      <c r="B407" s="1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x14ac:dyDescent="0.25">
      <c r="A408" s="1"/>
      <c r="B408" s="1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x14ac:dyDescent="0.25">
      <c r="A409" s="1"/>
      <c r="B409" s="1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x14ac:dyDescent="0.25">
      <c r="A410" s="1"/>
      <c r="B410" s="1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x14ac:dyDescent="0.25">
      <c r="A411" s="1"/>
      <c r="B411" s="1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x14ac:dyDescent="0.25">
      <c r="A412" s="1"/>
      <c r="B412" s="1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x14ac:dyDescent="0.25">
      <c r="A413" s="1"/>
      <c r="B413" s="1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x14ac:dyDescent="0.25">
      <c r="A414" s="1"/>
      <c r="B414" s="1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x14ac:dyDescent="0.25">
      <c r="A415" s="1"/>
      <c r="B415" s="1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x14ac:dyDescent="0.25">
      <c r="A416" s="1"/>
      <c r="B416" s="1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x14ac:dyDescent="0.25">
      <c r="A417" s="1"/>
      <c r="B417" s="1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x14ac:dyDescent="0.25">
      <c r="A418" s="1"/>
      <c r="B418" s="1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x14ac:dyDescent="0.25">
      <c r="A419" s="1"/>
      <c r="B419" s="1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x14ac:dyDescent="0.25">
      <c r="A420" s="1"/>
      <c r="B420" s="1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x14ac:dyDescent="0.25">
      <c r="A421" s="1"/>
      <c r="B421" s="1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x14ac:dyDescent="0.25">
      <c r="A422" s="1"/>
      <c r="B422" s="1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x14ac:dyDescent="0.25">
      <c r="A423" s="1"/>
      <c r="B423" s="1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x14ac:dyDescent="0.25">
      <c r="A424" s="1"/>
      <c r="B424" s="1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x14ac:dyDescent="0.25">
      <c r="A425" s="1"/>
      <c r="B425" s="1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x14ac:dyDescent="0.25">
      <c r="A426" s="1"/>
      <c r="B426" s="1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x14ac:dyDescent="0.25">
      <c r="A427" s="1"/>
      <c r="B427" s="1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x14ac:dyDescent="0.25">
      <c r="A428" s="1"/>
      <c r="B428" s="1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x14ac:dyDescent="0.25">
      <c r="A429" s="1"/>
      <c r="B429" s="1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x14ac:dyDescent="0.25">
      <c r="A430" s="1"/>
      <c r="B430" s="1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x14ac:dyDescent="0.25">
      <c r="A431" s="1"/>
      <c r="B431" s="1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x14ac:dyDescent="0.25">
      <c r="A432" s="1"/>
      <c r="B432" s="1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x14ac:dyDescent="0.25">
      <c r="A433" s="1"/>
      <c r="B433" s="1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x14ac:dyDescent="0.25">
      <c r="A434" s="1"/>
      <c r="B434" s="1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x14ac:dyDescent="0.25">
      <c r="A435" s="1"/>
      <c r="B435" s="1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x14ac:dyDescent="0.25">
      <c r="A436" s="1"/>
      <c r="B436" s="1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x14ac:dyDescent="0.25">
      <c r="A437" s="1"/>
      <c r="B437" s="1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x14ac:dyDescent="0.25">
      <c r="A438" s="1"/>
      <c r="B438" s="1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x14ac:dyDescent="0.25">
      <c r="A439" s="1"/>
      <c r="B439" s="1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x14ac:dyDescent="0.25">
      <c r="A440" s="1"/>
      <c r="B440" s="1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x14ac:dyDescent="0.25">
      <c r="A441" s="1"/>
      <c r="B441" s="1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x14ac:dyDescent="0.25">
      <c r="A442" s="1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x14ac:dyDescent="0.25">
      <c r="A443" s="1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x14ac:dyDescent="0.25">
      <c r="A444" s="1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x14ac:dyDescent="0.25">
      <c r="A445" s="1"/>
      <c r="B445" s="1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x14ac:dyDescent="0.25">
      <c r="A446" s="1"/>
      <c r="B446" s="1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x14ac:dyDescent="0.25">
      <c r="A447" s="1"/>
      <c r="B447" s="1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x14ac:dyDescent="0.25">
      <c r="A448" s="1"/>
      <c r="B448" s="1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x14ac:dyDescent="0.25">
      <c r="A449" s="1"/>
      <c r="B449" s="1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x14ac:dyDescent="0.25">
      <c r="A450" s="1"/>
      <c r="B450" s="1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x14ac:dyDescent="0.25">
      <c r="A451" s="1"/>
      <c r="B451" s="1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x14ac:dyDescent="0.25">
      <c r="A452" s="1"/>
      <c r="B452" s="1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x14ac:dyDescent="0.25">
      <c r="A453" s="1"/>
      <c r="B453" s="1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x14ac:dyDescent="0.25">
      <c r="A454" s="1"/>
      <c r="B454" s="1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x14ac:dyDescent="0.25">
      <c r="A455" s="1"/>
      <c r="B455" s="1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x14ac:dyDescent="0.25">
      <c r="A456" s="1"/>
      <c r="B456" s="1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x14ac:dyDescent="0.25">
      <c r="A457" s="1"/>
      <c r="B457" s="1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x14ac:dyDescent="0.25">
      <c r="A458" s="1"/>
      <c r="B458" s="1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x14ac:dyDescent="0.25">
      <c r="A459" s="1"/>
      <c r="B459" s="1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x14ac:dyDescent="0.25">
      <c r="A460" s="1"/>
      <c r="B460" s="1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x14ac:dyDescent="0.25">
      <c r="A461" s="1"/>
      <c r="B461" s="1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x14ac:dyDescent="0.25">
      <c r="A462" s="1"/>
      <c r="B462" s="1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x14ac:dyDescent="0.25">
      <c r="A463" s="1"/>
      <c r="B463" s="1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x14ac:dyDescent="0.25">
      <c r="A464" s="1"/>
      <c r="B464" s="1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x14ac:dyDescent="0.25">
      <c r="A465" s="1"/>
      <c r="B465" s="1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x14ac:dyDescent="0.25">
      <c r="A466" s="1"/>
      <c r="B466" s="1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x14ac:dyDescent="0.25">
      <c r="A467" s="1"/>
      <c r="B467" s="1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x14ac:dyDescent="0.25">
      <c r="A468" s="1"/>
      <c r="B468" s="1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x14ac:dyDescent="0.25">
      <c r="A469" s="1"/>
      <c r="B469" s="1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x14ac:dyDescent="0.25">
      <c r="A470" s="1"/>
      <c r="B470" s="1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x14ac:dyDescent="0.25">
      <c r="A471" s="1"/>
      <c r="B471" s="1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x14ac:dyDescent="0.25">
      <c r="A472" s="1"/>
      <c r="B472" s="1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x14ac:dyDescent="0.25">
      <c r="A473" s="1"/>
      <c r="B473" s="1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x14ac:dyDescent="0.25">
      <c r="A474" s="1"/>
      <c r="B474" s="1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x14ac:dyDescent="0.25">
      <c r="A475" s="1"/>
      <c r="B475" s="1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x14ac:dyDescent="0.25">
      <c r="A476" s="1"/>
      <c r="B476" s="1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x14ac:dyDescent="0.25">
      <c r="A477" s="1"/>
      <c r="B477" s="1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x14ac:dyDescent="0.25">
      <c r="A478" s="1"/>
      <c r="B478" s="1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x14ac:dyDescent="0.25">
      <c r="A479" s="1"/>
      <c r="B479" s="1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x14ac:dyDescent="0.25">
      <c r="A480" s="1"/>
      <c r="B480" s="1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x14ac:dyDescent="0.25">
      <c r="A481" s="1"/>
      <c r="B481" s="1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x14ac:dyDescent="0.25">
      <c r="A482" s="1"/>
      <c r="B482" s="1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x14ac:dyDescent="0.25">
      <c r="A483" s="1"/>
      <c r="B483" s="1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x14ac:dyDescent="0.25">
      <c r="A484" s="1"/>
      <c r="B484" s="1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x14ac:dyDescent="0.25">
      <c r="A485" s="1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x14ac:dyDescent="0.25">
      <c r="A486" s="1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x14ac:dyDescent="0.25">
      <c r="A487" s="1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x14ac:dyDescent="0.25">
      <c r="A488" s="1"/>
      <c r="B488" s="1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x14ac:dyDescent="0.25">
      <c r="A489" s="1"/>
      <c r="B489" s="1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x14ac:dyDescent="0.25">
      <c r="A490" s="1"/>
      <c r="B490" s="1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x14ac:dyDescent="0.25">
      <c r="A491" s="1"/>
      <c r="B491" s="1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x14ac:dyDescent="0.25">
      <c r="A492" s="1"/>
      <c r="B492" s="1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x14ac:dyDescent="0.25">
      <c r="A493" s="1"/>
      <c r="B493" s="1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x14ac:dyDescent="0.25">
      <c r="A494" s="1"/>
      <c r="B494" s="1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x14ac:dyDescent="0.25">
      <c r="A495" s="1"/>
      <c r="B495" s="1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x14ac:dyDescent="0.25">
      <c r="A496" s="1"/>
      <c r="B496" s="1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x14ac:dyDescent="0.25">
      <c r="A497" s="1"/>
      <c r="B497" s="1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x14ac:dyDescent="0.25">
      <c r="A498" s="1"/>
      <c r="B498" s="1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x14ac:dyDescent="0.25">
      <c r="A499" s="1"/>
      <c r="B499" s="1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x14ac:dyDescent="0.25">
      <c r="A500" s="1"/>
      <c r="B500" s="1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x14ac:dyDescent="0.25">
      <c r="A501" s="1"/>
      <c r="B501" s="1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x14ac:dyDescent="0.25">
      <c r="A502" s="1"/>
      <c r="B502" s="1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x14ac:dyDescent="0.25">
      <c r="A503" s="1"/>
      <c r="B503" s="1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x14ac:dyDescent="0.25">
      <c r="A504" s="1"/>
      <c r="B504" s="1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x14ac:dyDescent="0.25">
      <c r="A505" s="1"/>
      <c r="B505" s="1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x14ac:dyDescent="0.25">
      <c r="A506" s="1"/>
      <c r="B506" s="1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x14ac:dyDescent="0.25">
      <c r="A507" s="1"/>
      <c r="B507" s="1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x14ac:dyDescent="0.25">
      <c r="A508" s="1"/>
      <c r="B508" s="1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x14ac:dyDescent="0.25">
      <c r="A509" s="1"/>
      <c r="B509" s="1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x14ac:dyDescent="0.25">
      <c r="A510" s="1"/>
      <c r="B510" s="1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x14ac:dyDescent="0.25">
      <c r="A511" s="1"/>
      <c r="B511" s="1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x14ac:dyDescent="0.25">
      <c r="A512" s="1"/>
      <c r="B512" s="1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x14ac:dyDescent="0.25">
      <c r="A513" s="1"/>
      <c r="B513" s="1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x14ac:dyDescent="0.25">
      <c r="A514" s="1"/>
      <c r="B514" s="1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x14ac:dyDescent="0.25">
      <c r="A515" s="1"/>
      <c r="B515" s="1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x14ac:dyDescent="0.25">
      <c r="A516" s="1"/>
      <c r="B516" s="1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x14ac:dyDescent="0.25">
      <c r="A517" s="1"/>
      <c r="B517" s="1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x14ac:dyDescent="0.25">
      <c r="A518" s="1"/>
      <c r="B518" s="1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x14ac:dyDescent="0.25">
      <c r="A519" s="1"/>
      <c r="B519" s="1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x14ac:dyDescent="0.25">
      <c r="A520" s="1"/>
      <c r="B520" s="1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x14ac:dyDescent="0.25">
      <c r="A521" s="1"/>
      <c r="B521" s="1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x14ac:dyDescent="0.25">
      <c r="A522" s="1"/>
      <c r="B522" s="1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x14ac:dyDescent="0.25">
      <c r="A523" s="1"/>
      <c r="B523" s="1"/>
      <c r="C523" s="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x14ac:dyDescent="0.25">
      <c r="A524" s="1"/>
      <c r="B524" s="1"/>
      <c r="C524" s="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x14ac:dyDescent="0.25">
      <c r="A525" s="1"/>
      <c r="B525" s="1"/>
      <c r="C525" s="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x14ac:dyDescent="0.25">
      <c r="A526" s="1"/>
      <c r="B526" s="1"/>
      <c r="C526" s="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x14ac:dyDescent="0.25">
      <c r="A527" s="1"/>
      <c r="B527" s="1"/>
      <c r="C527" s="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x14ac:dyDescent="0.25">
      <c r="A528" s="1"/>
      <c r="B528" s="1"/>
      <c r="C528" s="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x14ac:dyDescent="0.25">
      <c r="A529" s="1"/>
      <c r="B529" s="1"/>
      <c r="C529" s="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x14ac:dyDescent="0.25">
      <c r="A530" s="1"/>
      <c r="B530" s="1"/>
      <c r="C530" s="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x14ac:dyDescent="0.25">
      <c r="A531" s="1"/>
      <c r="B531" s="1"/>
      <c r="C531" s="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x14ac:dyDescent="0.25">
      <c r="A532" s="1"/>
      <c r="B532" s="1"/>
      <c r="C532" s="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x14ac:dyDescent="0.25">
      <c r="A533" s="1"/>
      <c r="B533" s="1"/>
      <c r="C533" s="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x14ac:dyDescent="0.25">
      <c r="A534" s="1"/>
      <c r="B534" s="1"/>
      <c r="C534" s="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x14ac:dyDescent="0.25">
      <c r="A535" s="1"/>
      <c r="B535" s="1"/>
      <c r="C535" s="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x14ac:dyDescent="0.25">
      <c r="A536" s="1"/>
      <c r="B536" s="1"/>
      <c r="C536" s="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x14ac:dyDescent="0.25">
      <c r="A537" s="1"/>
      <c r="B537" s="1"/>
      <c r="C537" s="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x14ac:dyDescent="0.25">
      <c r="A538" s="1"/>
      <c r="B538" s="1"/>
      <c r="C538" s="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x14ac:dyDescent="0.25">
      <c r="A539" s="1"/>
      <c r="B539" s="1"/>
      <c r="C539" s="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x14ac:dyDescent="0.25">
      <c r="A540" s="1"/>
      <c r="B540" s="1"/>
      <c r="C540" s="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x14ac:dyDescent="0.25">
      <c r="A541" s="1"/>
      <c r="B541" s="1"/>
      <c r="C541" s="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x14ac:dyDescent="0.25">
      <c r="A542" s="1"/>
      <c r="B542" s="1"/>
      <c r="C542" s="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x14ac:dyDescent="0.25">
      <c r="A543" s="1"/>
      <c r="B543" s="1"/>
      <c r="C543" s="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x14ac:dyDescent="0.25">
      <c r="A544" s="1"/>
      <c r="B544" s="1"/>
      <c r="C544" s="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x14ac:dyDescent="0.25">
      <c r="A545" s="1"/>
      <c r="B545" s="1"/>
      <c r="C545" s="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x14ac:dyDescent="0.25">
      <c r="A546" s="1"/>
      <c r="B546" s="1"/>
      <c r="C546" s="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x14ac:dyDescent="0.25">
      <c r="A547" s="1"/>
      <c r="B547" s="1"/>
      <c r="C547" s="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x14ac:dyDescent="0.25">
      <c r="A548" s="1"/>
      <c r="B548" s="1"/>
      <c r="C548" s="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x14ac:dyDescent="0.25">
      <c r="A549" s="1"/>
      <c r="B549" s="1"/>
      <c r="C549" s="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x14ac:dyDescent="0.25">
      <c r="A550" s="1"/>
      <c r="B550" s="1"/>
      <c r="C550" s="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x14ac:dyDescent="0.25">
      <c r="A551" s="1"/>
      <c r="B551" s="1"/>
      <c r="C551" s="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x14ac:dyDescent="0.25">
      <c r="A552" s="1"/>
      <c r="B552" s="1"/>
      <c r="C552" s="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x14ac:dyDescent="0.25">
      <c r="A553" s="1"/>
      <c r="B553" s="1"/>
      <c r="C553" s="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x14ac:dyDescent="0.25">
      <c r="A554" s="1"/>
      <c r="B554" s="1"/>
      <c r="C554" s="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x14ac:dyDescent="0.25">
      <c r="A555" s="1"/>
      <c r="B555" s="1"/>
      <c r="C555" s="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x14ac:dyDescent="0.25">
      <c r="A556" s="1"/>
      <c r="B556" s="1"/>
      <c r="C556" s="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x14ac:dyDescent="0.25">
      <c r="A557" s="1"/>
      <c r="B557" s="1"/>
      <c r="C557" s="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x14ac:dyDescent="0.25">
      <c r="A558" s="1"/>
      <c r="B558" s="1"/>
      <c r="C558" s="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x14ac:dyDescent="0.25">
      <c r="A559" s="1"/>
      <c r="B559" s="1"/>
      <c r="C559" s="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x14ac:dyDescent="0.25">
      <c r="A560" s="1"/>
      <c r="B560" s="1"/>
      <c r="C560" s="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x14ac:dyDescent="0.25">
      <c r="A561" s="1"/>
      <c r="B561" s="1"/>
      <c r="C561" s="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x14ac:dyDescent="0.25">
      <c r="A562" s="1"/>
      <c r="B562" s="1"/>
      <c r="C562" s="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x14ac:dyDescent="0.25">
      <c r="A563" s="1"/>
      <c r="B563" s="1"/>
      <c r="C563" s="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x14ac:dyDescent="0.25">
      <c r="A564" s="1"/>
      <c r="B564" s="1"/>
      <c r="C564" s="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x14ac:dyDescent="0.25">
      <c r="A565" s="1"/>
      <c r="B565" s="1"/>
      <c r="C565" s="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x14ac:dyDescent="0.25">
      <c r="A566" s="1"/>
      <c r="B566" s="1"/>
      <c r="C566" s="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x14ac:dyDescent="0.25">
      <c r="A567" s="1"/>
      <c r="B567" s="1"/>
      <c r="C567" s="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x14ac:dyDescent="0.25">
      <c r="A568" s="1"/>
      <c r="B568" s="1"/>
      <c r="C568" s="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x14ac:dyDescent="0.25">
      <c r="A569" s="1"/>
      <c r="B569" s="1"/>
      <c r="C569" s="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x14ac:dyDescent="0.25">
      <c r="A570" s="1"/>
      <c r="B570" s="1"/>
      <c r="C570" s="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x14ac:dyDescent="0.25">
      <c r="A571" s="1"/>
      <c r="B571" s="1"/>
      <c r="C571" s="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x14ac:dyDescent="0.25">
      <c r="A572" s="1"/>
      <c r="B572" s="1"/>
      <c r="C572" s="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x14ac:dyDescent="0.25">
      <c r="A573" s="1"/>
      <c r="B573" s="1"/>
      <c r="C573" s="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x14ac:dyDescent="0.25">
      <c r="A574" s="1"/>
      <c r="B574" s="1"/>
      <c r="C574" s="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x14ac:dyDescent="0.25">
      <c r="A575" s="1"/>
      <c r="B575" s="1"/>
      <c r="C575" s="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x14ac:dyDescent="0.25">
      <c r="A576" s="1"/>
      <c r="B576" s="1"/>
      <c r="C576" s="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x14ac:dyDescent="0.25">
      <c r="A577" s="1"/>
      <c r="B577" s="1"/>
      <c r="C577" s="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x14ac:dyDescent="0.25">
      <c r="A578" s="1"/>
      <c r="B578" s="1"/>
      <c r="C578" s="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x14ac:dyDescent="0.25">
      <c r="A579" s="1"/>
      <c r="B579" s="1"/>
      <c r="C579" s="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x14ac:dyDescent="0.25">
      <c r="A580" s="1"/>
      <c r="B580" s="1"/>
      <c r="C580" s="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x14ac:dyDescent="0.25">
      <c r="A581" s="1"/>
      <c r="B581" s="1"/>
      <c r="C581" s="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x14ac:dyDescent="0.25">
      <c r="A582" s="1"/>
      <c r="B582" s="1"/>
      <c r="C582" s="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x14ac:dyDescent="0.25">
      <c r="A583" s="1"/>
      <c r="B583" s="1"/>
      <c r="C583" s="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x14ac:dyDescent="0.25">
      <c r="A584" s="1"/>
      <c r="B584" s="1"/>
      <c r="C584" s="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x14ac:dyDescent="0.25">
      <c r="A585" s="1"/>
      <c r="B585" s="1"/>
      <c r="C585" s="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x14ac:dyDescent="0.25">
      <c r="A586" s="1"/>
      <c r="B586" s="1"/>
      <c r="C586" s="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x14ac:dyDescent="0.25">
      <c r="A587" s="1"/>
      <c r="B587" s="1"/>
      <c r="C587" s="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x14ac:dyDescent="0.25">
      <c r="A588" s="1"/>
      <c r="B588" s="1"/>
      <c r="C588" s="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x14ac:dyDescent="0.25">
      <c r="A589" s="1"/>
      <c r="B589" s="1"/>
      <c r="C589" s="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x14ac:dyDescent="0.25">
      <c r="A590" s="1"/>
      <c r="B590" s="1"/>
      <c r="C590" s="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x14ac:dyDescent="0.25">
      <c r="A591" s="1"/>
      <c r="B591" s="1"/>
      <c r="C591" s="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x14ac:dyDescent="0.25">
      <c r="A592" s="1"/>
      <c r="B592" s="1"/>
      <c r="C592" s="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x14ac:dyDescent="0.25">
      <c r="A593" s="1"/>
      <c r="B593" s="1"/>
      <c r="C593" s="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x14ac:dyDescent="0.25">
      <c r="A594" s="1"/>
      <c r="B594" s="1"/>
      <c r="C594" s="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x14ac:dyDescent="0.25">
      <c r="A595" s="1"/>
      <c r="B595" s="1"/>
      <c r="C595" s="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x14ac:dyDescent="0.25">
      <c r="A596" s="1"/>
      <c r="B596" s="1"/>
      <c r="C596" s="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x14ac:dyDescent="0.25">
      <c r="A597" s="1"/>
      <c r="B597" s="1"/>
      <c r="C597" s="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x14ac:dyDescent="0.25">
      <c r="A598" s="1"/>
      <c r="B598" s="1"/>
      <c r="C598" s="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x14ac:dyDescent="0.25">
      <c r="A599" s="1"/>
      <c r="B599" s="1"/>
      <c r="C599" s="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x14ac:dyDescent="0.25">
      <c r="A600" s="1"/>
      <c r="B600" s="1"/>
      <c r="C600" s="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x14ac:dyDescent="0.25">
      <c r="A601" s="1"/>
      <c r="B601" s="1"/>
      <c r="C601" s="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x14ac:dyDescent="0.25">
      <c r="A602" s="1"/>
      <c r="B602" s="1"/>
      <c r="C602" s="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x14ac:dyDescent="0.25">
      <c r="A603" s="1"/>
      <c r="B603" s="1"/>
      <c r="C603" s="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x14ac:dyDescent="0.25">
      <c r="A604" s="1"/>
      <c r="B604" s="1"/>
      <c r="C604" s="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x14ac:dyDescent="0.25">
      <c r="A605" s="1"/>
      <c r="B605" s="1"/>
      <c r="C605" s="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x14ac:dyDescent="0.25">
      <c r="A606" s="1"/>
      <c r="B606" s="1"/>
      <c r="C606" s="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x14ac:dyDescent="0.25">
      <c r="A607" s="1"/>
      <c r="B607" s="1"/>
      <c r="C607" s="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x14ac:dyDescent="0.25">
      <c r="A608" s="1"/>
      <c r="B608" s="1"/>
      <c r="C608" s="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x14ac:dyDescent="0.25">
      <c r="A609" s="1"/>
      <c r="B609" s="1"/>
      <c r="C609" s="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x14ac:dyDescent="0.25">
      <c r="A610" s="1"/>
      <c r="B610" s="1"/>
      <c r="C610" s="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x14ac:dyDescent="0.25">
      <c r="A611" s="1"/>
      <c r="B611" s="1"/>
      <c r="C611" s="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x14ac:dyDescent="0.25">
      <c r="A612" s="1"/>
      <c r="B612" s="1"/>
      <c r="C612" s="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x14ac:dyDescent="0.25">
      <c r="A613" s="1"/>
      <c r="B613" s="1"/>
      <c r="C613" s="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x14ac:dyDescent="0.25">
      <c r="A614" s="1"/>
      <c r="B614" s="1"/>
      <c r="C614" s="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x14ac:dyDescent="0.25">
      <c r="A615" s="1"/>
      <c r="B615" s="1"/>
      <c r="C615" s="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x14ac:dyDescent="0.25">
      <c r="A616" s="1"/>
      <c r="B616" s="1"/>
      <c r="C616" s="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x14ac:dyDescent="0.25">
      <c r="A617" s="1"/>
      <c r="B617" s="1"/>
      <c r="C617" s="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x14ac:dyDescent="0.25">
      <c r="A618" s="1"/>
      <c r="B618" s="1"/>
      <c r="C618" s="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x14ac:dyDescent="0.25">
      <c r="A619" s="1"/>
      <c r="B619" s="1"/>
      <c r="C619" s="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x14ac:dyDescent="0.25">
      <c r="A620" s="1"/>
      <c r="B620" s="1"/>
      <c r="C620" s="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x14ac:dyDescent="0.25">
      <c r="A621" s="1"/>
      <c r="B621" s="1"/>
      <c r="C621" s="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x14ac:dyDescent="0.25">
      <c r="A622" s="1"/>
      <c r="B622" s="1"/>
      <c r="C622" s="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x14ac:dyDescent="0.25">
      <c r="A623" s="1"/>
      <c r="B623" s="1"/>
      <c r="C623" s="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x14ac:dyDescent="0.25">
      <c r="A624" s="1"/>
      <c r="B624" s="1"/>
      <c r="C624" s="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x14ac:dyDescent="0.25">
      <c r="A625" s="1"/>
      <c r="B625" s="1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x14ac:dyDescent="0.25">
      <c r="A626" s="1"/>
      <c r="B626" s="1"/>
      <c r="C626" s="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x14ac:dyDescent="0.25">
      <c r="A627" s="1"/>
      <c r="B627" s="1"/>
      <c r="C627" s="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x14ac:dyDescent="0.25">
      <c r="A628" s="1"/>
      <c r="B628" s="1"/>
      <c r="C628" s="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x14ac:dyDescent="0.25">
      <c r="A629" s="1"/>
      <c r="B629" s="1"/>
      <c r="C629" s="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x14ac:dyDescent="0.25">
      <c r="A630" s="1"/>
      <c r="B630" s="1"/>
      <c r="C630" s="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x14ac:dyDescent="0.25">
      <c r="A631" s="1"/>
      <c r="B631" s="1"/>
      <c r="C631" s="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x14ac:dyDescent="0.25">
      <c r="A632" s="1"/>
      <c r="B632" s="1"/>
      <c r="C632" s="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x14ac:dyDescent="0.25">
      <c r="A633" s="1"/>
      <c r="B633" s="1"/>
      <c r="C633" s="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x14ac:dyDescent="0.25">
      <c r="A634" s="1"/>
      <c r="B634" s="1"/>
      <c r="C634" s="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x14ac:dyDescent="0.25">
      <c r="A635" s="1"/>
      <c r="B635" s="1"/>
      <c r="C635" s="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x14ac:dyDescent="0.25">
      <c r="A636" s="1"/>
      <c r="B636" s="1"/>
      <c r="C636" s="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x14ac:dyDescent="0.25">
      <c r="A637" s="1"/>
      <c r="B637" s="1"/>
      <c r="C637" s="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x14ac:dyDescent="0.25">
      <c r="A638" s="1"/>
      <c r="B638" s="1"/>
      <c r="C638" s="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x14ac:dyDescent="0.25">
      <c r="A639" s="1"/>
      <c r="B639" s="1"/>
      <c r="C639" s="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x14ac:dyDescent="0.25">
      <c r="A640" s="1"/>
      <c r="B640" s="1"/>
      <c r="C640" s="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x14ac:dyDescent="0.25">
      <c r="A641" s="1"/>
      <c r="B641" s="1"/>
      <c r="C641" s="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x14ac:dyDescent="0.25">
      <c r="A642" s="1"/>
      <c r="B642" s="1"/>
      <c r="C642" s="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x14ac:dyDescent="0.25">
      <c r="A643" s="1"/>
      <c r="B643" s="1"/>
      <c r="C643" s="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x14ac:dyDescent="0.25">
      <c r="A644" s="1"/>
      <c r="B644" s="1"/>
      <c r="C644" s="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x14ac:dyDescent="0.25">
      <c r="A645" s="1"/>
      <c r="B645" s="1"/>
      <c r="C645" s="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x14ac:dyDescent="0.25">
      <c r="A646" s="1"/>
      <c r="B646" s="1"/>
      <c r="C646" s="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x14ac:dyDescent="0.25">
      <c r="A647" s="1"/>
      <c r="B647" s="1"/>
      <c r="C647" s="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x14ac:dyDescent="0.25">
      <c r="A648" s="1"/>
      <c r="B648" s="1"/>
      <c r="C648" s="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x14ac:dyDescent="0.25">
      <c r="A649" s="1"/>
      <c r="B649" s="1"/>
      <c r="C649" s="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x14ac:dyDescent="0.25">
      <c r="A650" s="1"/>
      <c r="B650" s="1"/>
      <c r="C650" s="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x14ac:dyDescent="0.25">
      <c r="A651" s="1"/>
      <c r="B651" s="1"/>
      <c r="C651" s="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x14ac:dyDescent="0.25">
      <c r="A652" s="1"/>
      <c r="B652" s="1"/>
      <c r="C652" s="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x14ac:dyDescent="0.25">
      <c r="A653" s="1"/>
      <c r="B653" s="1"/>
      <c r="C653" s="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x14ac:dyDescent="0.25">
      <c r="A654" s="1"/>
      <c r="B654" s="1"/>
      <c r="C654" s="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x14ac:dyDescent="0.25">
      <c r="A655" s="1"/>
      <c r="B655" s="1"/>
      <c r="C655" s="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x14ac:dyDescent="0.25">
      <c r="A656" s="1"/>
      <c r="B656" s="1"/>
      <c r="C656" s="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x14ac:dyDescent="0.25">
      <c r="A657" s="1"/>
      <c r="B657" s="1"/>
      <c r="C657" s="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x14ac:dyDescent="0.25">
      <c r="A658" s="1"/>
      <c r="B658" s="1"/>
      <c r="C658" s="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x14ac:dyDescent="0.25">
      <c r="A659" s="1"/>
      <c r="B659" s="1"/>
      <c r="C659" s="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x14ac:dyDescent="0.25">
      <c r="A660" s="1"/>
      <c r="B660" s="1"/>
      <c r="C660" s="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x14ac:dyDescent="0.25">
      <c r="A661" s="1"/>
      <c r="B661" s="1"/>
      <c r="C661" s="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x14ac:dyDescent="0.25">
      <c r="A662" s="1"/>
      <c r="B662" s="1"/>
      <c r="C662" s="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x14ac:dyDescent="0.25">
      <c r="A663" s="1"/>
      <c r="B663" s="1"/>
      <c r="C663" s="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x14ac:dyDescent="0.25">
      <c r="A664" s="1"/>
      <c r="B664" s="1"/>
      <c r="C664" s="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x14ac:dyDescent="0.25">
      <c r="A665" s="1"/>
      <c r="B665" s="1"/>
      <c r="C665" s="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x14ac:dyDescent="0.25">
      <c r="A666" s="1"/>
      <c r="B666" s="1"/>
      <c r="C666" s="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x14ac:dyDescent="0.25">
      <c r="A667" s="1"/>
      <c r="B667" s="1"/>
      <c r="C667" s="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x14ac:dyDescent="0.25">
      <c r="A668" s="1"/>
      <c r="B668" s="1"/>
      <c r="C668" s="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x14ac:dyDescent="0.25">
      <c r="A669" s="1"/>
      <c r="B669" s="1"/>
      <c r="C669" s="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x14ac:dyDescent="0.25">
      <c r="A670" s="1"/>
      <c r="B670" s="1"/>
      <c r="C670" s="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x14ac:dyDescent="0.25">
      <c r="A671" s="1"/>
      <c r="B671" s="1"/>
      <c r="C671" s="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x14ac:dyDescent="0.25">
      <c r="A672" s="1"/>
      <c r="B672" s="1"/>
      <c r="C672" s="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x14ac:dyDescent="0.25">
      <c r="A673" s="1"/>
      <c r="B673" s="1"/>
      <c r="C673" s="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x14ac:dyDescent="0.25">
      <c r="A674" s="1"/>
      <c r="B674" s="1"/>
      <c r="C674" s="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x14ac:dyDescent="0.25">
      <c r="A675" s="1"/>
      <c r="B675" s="1"/>
      <c r="C675" s="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x14ac:dyDescent="0.25">
      <c r="A676" s="1"/>
      <c r="B676" s="1"/>
      <c r="C676" s="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x14ac:dyDescent="0.25">
      <c r="A677" s="1"/>
      <c r="B677" s="1"/>
      <c r="C677" s="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x14ac:dyDescent="0.25">
      <c r="A678" s="1"/>
      <c r="B678" s="1"/>
      <c r="C678" s="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x14ac:dyDescent="0.25">
      <c r="A679" s="1"/>
      <c r="B679" s="1"/>
      <c r="C679" s="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x14ac:dyDescent="0.25">
      <c r="A680" s="1"/>
      <c r="B680" s="1"/>
      <c r="C680" s="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x14ac:dyDescent="0.25">
      <c r="A681" s="1"/>
      <c r="B681" s="1"/>
      <c r="C681" s="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x14ac:dyDescent="0.25">
      <c r="A682" s="1"/>
      <c r="B682" s="1"/>
      <c r="C682" s="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x14ac:dyDescent="0.25">
      <c r="A683" s="1"/>
      <c r="B683" s="1"/>
      <c r="C683" s="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x14ac:dyDescent="0.25">
      <c r="A684" s="1"/>
      <c r="B684" s="1"/>
      <c r="C684" s="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x14ac:dyDescent="0.25">
      <c r="A685" s="1"/>
      <c r="B685" s="1"/>
      <c r="C685" s="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x14ac:dyDescent="0.25">
      <c r="A686" s="1"/>
      <c r="B686" s="1"/>
      <c r="C686" s="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x14ac:dyDescent="0.25">
      <c r="A687" s="1"/>
      <c r="B687" s="1"/>
      <c r="C687" s="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x14ac:dyDescent="0.25">
      <c r="A688" s="1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x14ac:dyDescent="0.25">
      <c r="A689" s="1"/>
      <c r="B689" s="1"/>
      <c r="C689" s="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x14ac:dyDescent="0.25">
      <c r="A690" s="1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x14ac:dyDescent="0.25">
      <c r="A691" s="1"/>
      <c r="B691" s="1"/>
      <c r="C691" s="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x14ac:dyDescent="0.25">
      <c r="A692" s="1"/>
      <c r="B692" s="1"/>
      <c r="C692" s="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x14ac:dyDescent="0.25">
      <c r="A693" s="1"/>
      <c r="B693" s="1"/>
      <c r="C693" s="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x14ac:dyDescent="0.25">
      <c r="A694" s="1"/>
      <c r="B694" s="1"/>
      <c r="C694" s="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x14ac:dyDescent="0.25">
      <c r="A695" s="1"/>
      <c r="B695" s="1"/>
      <c r="C695" s="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x14ac:dyDescent="0.25">
      <c r="A696" s="1"/>
      <c r="B696" s="1"/>
      <c r="C696" s="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x14ac:dyDescent="0.25">
      <c r="A697" s="1"/>
      <c r="B697" s="1"/>
      <c r="C697" s="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x14ac:dyDescent="0.25">
      <c r="A698" s="1"/>
      <c r="B698" s="1"/>
      <c r="C698" s="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x14ac:dyDescent="0.25">
      <c r="A699" s="1"/>
      <c r="B699" s="1"/>
      <c r="C699" s="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x14ac:dyDescent="0.25">
      <c r="A700" s="1"/>
      <c r="B700" s="1"/>
      <c r="C700" s="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x14ac:dyDescent="0.25">
      <c r="A701" s="1"/>
      <c r="B701" s="1"/>
      <c r="C701" s="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x14ac:dyDescent="0.25">
      <c r="A702" s="1"/>
      <c r="B702" s="1"/>
      <c r="C702" s="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x14ac:dyDescent="0.25">
      <c r="A703" s="1"/>
      <c r="B703" s="1"/>
      <c r="C703" s="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x14ac:dyDescent="0.25">
      <c r="A704" s="1"/>
      <c r="B704" s="1"/>
      <c r="C704" s="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x14ac:dyDescent="0.25">
      <c r="A705" s="1"/>
      <c r="B705" s="1"/>
      <c r="C705" s="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x14ac:dyDescent="0.25">
      <c r="A706" s="1"/>
      <c r="B706" s="1"/>
      <c r="C706" s="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x14ac:dyDescent="0.25">
      <c r="A707" s="1"/>
      <c r="B707" s="1"/>
      <c r="C707" s="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x14ac:dyDescent="0.25">
      <c r="A708" s="1"/>
      <c r="B708" s="1"/>
      <c r="C708" s="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x14ac:dyDescent="0.25">
      <c r="A709" s="1"/>
      <c r="B709" s="1"/>
      <c r="C709" s="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x14ac:dyDescent="0.25">
      <c r="A710" s="1"/>
      <c r="B710" s="1"/>
      <c r="C710" s="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x14ac:dyDescent="0.25">
      <c r="A711" s="1"/>
      <c r="B711" s="1"/>
      <c r="C711" s="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x14ac:dyDescent="0.25">
      <c r="A712" s="1"/>
      <c r="B712" s="1"/>
      <c r="C712" s="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x14ac:dyDescent="0.25">
      <c r="A713" s="1"/>
      <c r="B713" s="1"/>
      <c r="C713" s="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x14ac:dyDescent="0.25">
      <c r="A714" s="1"/>
      <c r="B714" s="1"/>
      <c r="C714" s="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x14ac:dyDescent="0.25">
      <c r="A715" s="1"/>
      <c r="B715" s="1"/>
      <c r="C715" s="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x14ac:dyDescent="0.25">
      <c r="A716" s="1"/>
      <c r="B716" s="1"/>
      <c r="C716" s="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x14ac:dyDescent="0.25">
      <c r="A717" s="1"/>
      <c r="B717" s="1"/>
      <c r="C717" s="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x14ac:dyDescent="0.25">
      <c r="A718" s="1"/>
      <c r="B718" s="1"/>
      <c r="C718" s="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x14ac:dyDescent="0.25">
      <c r="A719" s="1"/>
      <c r="B719" s="1"/>
      <c r="C719" s="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x14ac:dyDescent="0.25">
      <c r="A720" s="1"/>
      <c r="B720" s="1"/>
      <c r="C720" s="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x14ac:dyDescent="0.25">
      <c r="A721" s="1"/>
      <c r="B721" s="1"/>
      <c r="C721" s="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x14ac:dyDescent="0.25">
      <c r="A722" s="1"/>
      <c r="B722" s="1"/>
      <c r="C722" s="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x14ac:dyDescent="0.25">
      <c r="A723" s="1"/>
      <c r="B723" s="1"/>
      <c r="C723" s="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x14ac:dyDescent="0.25">
      <c r="A724" s="1"/>
      <c r="B724" s="1"/>
      <c r="C724" s="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x14ac:dyDescent="0.25">
      <c r="A725" s="1"/>
      <c r="B725" s="1"/>
      <c r="C725" s="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x14ac:dyDescent="0.25">
      <c r="A726" s="1"/>
      <c r="B726" s="1"/>
      <c r="C726" s="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x14ac:dyDescent="0.25">
      <c r="A727" s="1"/>
      <c r="B727" s="1"/>
      <c r="C727" s="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x14ac:dyDescent="0.25">
      <c r="A728" s="1"/>
      <c r="B728" s="1"/>
      <c r="C728" s="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x14ac:dyDescent="0.25">
      <c r="A729" s="1"/>
      <c r="B729" s="1"/>
      <c r="C729" s="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x14ac:dyDescent="0.25">
      <c r="A730" s="1"/>
      <c r="B730" s="1"/>
      <c r="C730" s="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x14ac:dyDescent="0.25">
      <c r="A731" s="1"/>
      <c r="B731" s="1"/>
      <c r="C731" s="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x14ac:dyDescent="0.25">
      <c r="A732" s="1"/>
      <c r="B732" s="1"/>
      <c r="C732" s="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x14ac:dyDescent="0.25">
      <c r="A733" s="1"/>
      <c r="B733" s="1"/>
      <c r="C733" s="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x14ac:dyDescent="0.25">
      <c r="A734" s="1"/>
      <c r="B734" s="1"/>
      <c r="C734" s="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x14ac:dyDescent="0.25">
      <c r="A735" s="1"/>
      <c r="B735" s="1"/>
      <c r="C735" s="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x14ac:dyDescent="0.25">
      <c r="A736" s="1"/>
      <c r="B736" s="1"/>
      <c r="C736" s="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x14ac:dyDescent="0.25">
      <c r="A737" s="1"/>
      <c r="B737" s="1"/>
      <c r="C737" s="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x14ac:dyDescent="0.25">
      <c r="A738" s="1"/>
      <c r="B738" s="1"/>
      <c r="C738" s="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x14ac:dyDescent="0.25">
      <c r="A739" s="1"/>
      <c r="B739" s="1"/>
      <c r="C739" s="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x14ac:dyDescent="0.25">
      <c r="A740" s="1"/>
      <c r="B740" s="1"/>
      <c r="C740" s="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x14ac:dyDescent="0.25">
      <c r="A741" s="1"/>
      <c r="B741" s="1"/>
      <c r="C741" s="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x14ac:dyDescent="0.25">
      <c r="A742" s="1"/>
      <c r="B742" s="1"/>
      <c r="C742" s="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x14ac:dyDescent="0.25">
      <c r="A743" s="1"/>
      <c r="B743" s="1"/>
      <c r="C743" s="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x14ac:dyDescent="0.25">
      <c r="A744" s="1"/>
      <c r="B744" s="1"/>
      <c r="C744" s="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x14ac:dyDescent="0.25">
      <c r="A745" s="1"/>
      <c r="B745" s="1"/>
      <c r="C745" s="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x14ac:dyDescent="0.25">
      <c r="A746" s="1"/>
      <c r="B746" s="1"/>
      <c r="C746" s="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x14ac:dyDescent="0.25">
      <c r="A747" s="1"/>
      <c r="B747" s="1"/>
      <c r="C747" s="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x14ac:dyDescent="0.25">
      <c r="A748" s="1"/>
      <c r="B748" s="1"/>
      <c r="C748" s="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x14ac:dyDescent="0.25">
      <c r="A749" s="1"/>
      <c r="B749" s="1"/>
      <c r="C749" s="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x14ac:dyDescent="0.25">
      <c r="A750" s="1"/>
      <c r="B750" s="1"/>
      <c r="C750" s="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x14ac:dyDescent="0.25">
      <c r="A751" s="1"/>
      <c r="B751" s="1"/>
      <c r="C751" s="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x14ac:dyDescent="0.25">
      <c r="A752" s="1"/>
      <c r="B752" s="1"/>
      <c r="C752" s="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x14ac:dyDescent="0.25">
      <c r="A753" s="1"/>
      <c r="B753" s="1"/>
      <c r="C753" s="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x14ac:dyDescent="0.25">
      <c r="A754" s="1"/>
      <c r="B754" s="1"/>
      <c r="C754" s="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x14ac:dyDescent="0.25">
      <c r="A755" s="1"/>
      <c r="B755" s="1"/>
      <c r="C755" s="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x14ac:dyDescent="0.25">
      <c r="A756" s="1"/>
      <c r="B756" s="1"/>
      <c r="C756" s="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x14ac:dyDescent="0.25">
      <c r="A757" s="1"/>
      <c r="B757" s="1"/>
      <c r="C757" s="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x14ac:dyDescent="0.25">
      <c r="A758" s="1"/>
      <c r="B758" s="1"/>
      <c r="C758" s="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x14ac:dyDescent="0.25">
      <c r="A759" s="1"/>
      <c r="B759" s="1"/>
      <c r="C759" s="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x14ac:dyDescent="0.25">
      <c r="A760" s="1"/>
      <c r="B760" s="1"/>
      <c r="C760" s="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x14ac:dyDescent="0.25">
      <c r="A761" s="1"/>
      <c r="B761" s="1"/>
      <c r="C761" s="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x14ac:dyDescent="0.25">
      <c r="A762" s="1"/>
      <c r="B762" s="1"/>
      <c r="C762" s="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x14ac:dyDescent="0.25">
      <c r="A763" s="1"/>
      <c r="B763" s="1"/>
      <c r="C763" s="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x14ac:dyDescent="0.25">
      <c r="A764" s="1"/>
      <c r="B764" s="1"/>
      <c r="C764" s="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x14ac:dyDescent="0.25">
      <c r="A765" s="1"/>
      <c r="B765" s="1"/>
      <c r="C765" s="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x14ac:dyDescent="0.25">
      <c r="A766" s="1"/>
      <c r="B766" s="1"/>
      <c r="C766" s="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x14ac:dyDescent="0.25">
      <c r="A767" s="1"/>
      <c r="B767" s="1"/>
      <c r="C767" s="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x14ac:dyDescent="0.25">
      <c r="A768" s="1"/>
      <c r="B768" s="1"/>
      <c r="C768" s="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x14ac:dyDescent="0.25">
      <c r="A769" s="1"/>
      <c r="B769" s="1"/>
      <c r="C769" s="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x14ac:dyDescent="0.25">
      <c r="A770" s="1"/>
      <c r="B770" s="1"/>
      <c r="C770" s="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x14ac:dyDescent="0.25">
      <c r="A771" s="1"/>
      <c r="B771" s="1"/>
      <c r="C771" s="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x14ac:dyDescent="0.25">
      <c r="A772" s="1"/>
      <c r="B772" s="1"/>
      <c r="C772" s="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x14ac:dyDescent="0.25">
      <c r="A773" s="1"/>
      <c r="B773" s="1"/>
      <c r="C773" s="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x14ac:dyDescent="0.25">
      <c r="A774" s="1"/>
      <c r="B774" s="1"/>
      <c r="C774" s="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x14ac:dyDescent="0.25">
      <c r="A775" s="1"/>
      <c r="B775" s="1"/>
      <c r="C775" s="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x14ac:dyDescent="0.25">
      <c r="A776" s="1"/>
      <c r="B776" s="1"/>
      <c r="C776" s="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x14ac:dyDescent="0.25">
      <c r="A777" s="1"/>
      <c r="B777" s="1"/>
      <c r="C777" s="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x14ac:dyDescent="0.25">
      <c r="A778" s="1"/>
      <c r="B778" s="1"/>
      <c r="C778" s="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x14ac:dyDescent="0.25">
      <c r="A779" s="1"/>
      <c r="B779" s="1"/>
      <c r="C779" s="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x14ac:dyDescent="0.25">
      <c r="A780" s="1"/>
      <c r="B780" s="1"/>
      <c r="C780" s="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x14ac:dyDescent="0.25">
      <c r="A781" s="1"/>
      <c r="B781" s="1"/>
      <c r="C781" s="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x14ac:dyDescent="0.25">
      <c r="A782" s="1"/>
      <c r="B782" s="1"/>
      <c r="C782" s="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x14ac:dyDescent="0.25">
      <c r="A783" s="1"/>
      <c r="B783" s="1"/>
      <c r="C783" s="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x14ac:dyDescent="0.25">
      <c r="A784" s="1"/>
      <c r="B784" s="1"/>
      <c r="C784" s="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x14ac:dyDescent="0.25">
      <c r="A785" s="1"/>
      <c r="B785" s="1"/>
      <c r="C785" s="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x14ac:dyDescent="0.25">
      <c r="A786" s="1"/>
      <c r="B786" s="1"/>
      <c r="C786" s="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x14ac:dyDescent="0.25">
      <c r="A787" s="1"/>
      <c r="B787" s="1"/>
      <c r="C787" s="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x14ac:dyDescent="0.25">
      <c r="A788" s="1"/>
      <c r="B788" s="1"/>
      <c r="C788" s="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x14ac:dyDescent="0.25">
      <c r="A789" s="1"/>
      <c r="B789" s="1"/>
      <c r="C789" s="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x14ac:dyDescent="0.25">
      <c r="A790" s="1"/>
      <c r="B790" s="1"/>
      <c r="C790" s="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x14ac:dyDescent="0.25">
      <c r="A791" s="1"/>
      <c r="B791" s="1"/>
      <c r="C791" s="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x14ac:dyDescent="0.25">
      <c r="A792" s="1"/>
      <c r="B792" s="1"/>
      <c r="C792" s="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x14ac:dyDescent="0.25">
      <c r="A793" s="1"/>
      <c r="B793" s="1"/>
      <c r="C793" s="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x14ac:dyDescent="0.25">
      <c r="A794" s="1"/>
      <c r="B794" s="1"/>
      <c r="C794" s="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x14ac:dyDescent="0.25">
      <c r="A795" s="1"/>
      <c r="B795" s="1"/>
      <c r="C795" s="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x14ac:dyDescent="0.25">
      <c r="A796" s="1"/>
      <c r="B796" s="1"/>
      <c r="C796" s="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x14ac:dyDescent="0.25">
      <c r="A797" s="1"/>
      <c r="B797" s="1"/>
      <c r="C797" s="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x14ac:dyDescent="0.25">
      <c r="A798" s="1"/>
      <c r="B798" s="1"/>
      <c r="C798" s="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x14ac:dyDescent="0.25">
      <c r="A799" s="1"/>
      <c r="B799" s="1"/>
      <c r="C799" s="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x14ac:dyDescent="0.25">
      <c r="A800" s="1"/>
      <c r="B800" s="1"/>
      <c r="C800" s="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x14ac:dyDescent="0.25">
      <c r="A801" s="1"/>
      <c r="B801" s="1"/>
      <c r="C801" s="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x14ac:dyDescent="0.25">
      <c r="A802" s="1"/>
      <c r="B802" s="1"/>
      <c r="C802" s="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x14ac:dyDescent="0.25">
      <c r="A803" s="1"/>
      <c r="B803" s="1"/>
      <c r="C803" s="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x14ac:dyDescent="0.25">
      <c r="A804" s="1"/>
      <c r="B804" s="1"/>
      <c r="C804" s="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x14ac:dyDescent="0.25">
      <c r="A805" s="1"/>
      <c r="B805" s="1"/>
      <c r="C805" s="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x14ac:dyDescent="0.25">
      <c r="A806" s="1"/>
      <c r="B806" s="1"/>
      <c r="C806" s="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x14ac:dyDescent="0.25">
      <c r="A807" s="1"/>
      <c r="B807" s="1"/>
      <c r="C807" s="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x14ac:dyDescent="0.25">
      <c r="A808" s="1"/>
      <c r="B808" s="1"/>
      <c r="C808" s="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x14ac:dyDescent="0.25">
      <c r="A809" s="1"/>
      <c r="B809" s="1"/>
      <c r="C809" s="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x14ac:dyDescent="0.25">
      <c r="A810" s="1"/>
      <c r="B810" s="1"/>
      <c r="C810" s="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x14ac:dyDescent="0.25">
      <c r="A811" s="1"/>
      <c r="B811" s="1"/>
      <c r="C811" s="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x14ac:dyDescent="0.25">
      <c r="A812" s="1"/>
      <c r="B812" s="1"/>
      <c r="C812" s="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x14ac:dyDescent="0.25">
      <c r="A813" s="1"/>
      <c r="B813" s="1"/>
      <c r="C813" s="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x14ac:dyDescent="0.25">
      <c r="A814" s="1"/>
      <c r="B814" s="1"/>
      <c r="C814" s="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x14ac:dyDescent="0.25">
      <c r="A815" s="1"/>
      <c r="B815" s="1"/>
      <c r="C815" s="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x14ac:dyDescent="0.25">
      <c r="A816" s="1"/>
      <c r="B816" s="1"/>
      <c r="C816" s="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x14ac:dyDescent="0.25">
      <c r="A817" s="1"/>
      <c r="B817" s="1"/>
      <c r="C817" s="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x14ac:dyDescent="0.25">
      <c r="A818" s="1"/>
      <c r="B818" s="1"/>
      <c r="C818" s="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x14ac:dyDescent="0.25">
      <c r="A819" s="1"/>
      <c r="B819" s="1"/>
      <c r="C819" s="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x14ac:dyDescent="0.25">
      <c r="A820" s="1"/>
      <c r="B820" s="1"/>
      <c r="C820" s="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x14ac:dyDescent="0.25">
      <c r="A821" s="1"/>
      <c r="B821" s="1"/>
      <c r="C821" s="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x14ac:dyDescent="0.25">
      <c r="A822" s="1"/>
      <c r="B822" s="1"/>
      <c r="C822" s="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x14ac:dyDescent="0.25">
      <c r="A823" s="1"/>
      <c r="B823" s="1"/>
      <c r="C823" s="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x14ac:dyDescent="0.25">
      <c r="A824" s="1"/>
      <c r="B824" s="1"/>
      <c r="C824" s="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x14ac:dyDescent="0.25">
      <c r="A825" s="1"/>
      <c r="B825" s="1"/>
      <c r="C825" s="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x14ac:dyDescent="0.25">
      <c r="A826" s="1"/>
      <c r="B826" s="1"/>
      <c r="C826" s="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x14ac:dyDescent="0.25">
      <c r="A827" s="1"/>
      <c r="B827" s="1"/>
      <c r="C827" s="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x14ac:dyDescent="0.25">
      <c r="A828" s="1"/>
      <c r="B828" s="1"/>
      <c r="C828" s="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x14ac:dyDescent="0.25">
      <c r="A829" s="1"/>
      <c r="B829" s="1"/>
      <c r="C829" s="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x14ac:dyDescent="0.25">
      <c r="A830" s="1"/>
      <c r="B830" s="1"/>
      <c r="C830" s="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x14ac:dyDescent="0.25">
      <c r="A831" s="1"/>
      <c r="B831" s="1"/>
      <c r="C831" s="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x14ac:dyDescent="0.25">
      <c r="A832" s="1"/>
      <c r="B832" s="1"/>
      <c r="C832" s="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x14ac:dyDescent="0.25">
      <c r="A833" s="1"/>
      <c r="B833" s="1"/>
      <c r="C833" s="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x14ac:dyDescent="0.25">
      <c r="A834" s="1"/>
      <c r="B834" s="1"/>
      <c r="C834" s="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x14ac:dyDescent="0.25">
      <c r="A835" s="1"/>
      <c r="B835" s="1"/>
      <c r="C835" s="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x14ac:dyDescent="0.25">
      <c r="A836" s="1"/>
      <c r="B836" s="1"/>
      <c r="C836" s="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x14ac:dyDescent="0.25">
      <c r="A837" s="1"/>
      <c r="B837" s="1"/>
      <c r="C837" s="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x14ac:dyDescent="0.25">
      <c r="A838" s="1"/>
      <c r="B838" s="1"/>
      <c r="C838" s="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x14ac:dyDescent="0.25">
      <c r="A839" s="1"/>
      <c r="B839" s="1"/>
      <c r="C839" s="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x14ac:dyDescent="0.25">
      <c r="A840" s="1"/>
      <c r="B840" s="1"/>
      <c r="C840" s="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x14ac:dyDescent="0.25">
      <c r="A841" s="1"/>
      <c r="B841" s="1"/>
      <c r="C841" s="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x14ac:dyDescent="0.25">
      <c r="A842" s="1"/>
      <c r="B842" s="1"/>
      <c r="C842" s="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x14ac:dyDescent="0.25">
      <c r="A843" s="1"/>
      <c r="B843" s="1"/>
      <c r="C843" s="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x14ac:dyDescent="0.25">
      <c r="A844" s="1"/>
      <c r="B844" s="1"/>
      <c r="C844" s="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x14ac:dyDescent="0.25">
      <c r="A845" s="1"/>
      <c r="B845" s="1"/>
      <c r="C845" s="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x14ac:dyDescent="0.25">
      <c r="A846" s="1"/>
      <c r="B846" s="1"/>
      <c r="C846" s="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x14ac:dyDescent="0.25">
      <c r="A847" s="1"/>
      <c r="B847" s="1"/>
      <c r="C847" s="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x14ac:dyDescent="0.25">
      <c r="A848" s="1"/>
      <c r="B848" s="1"/>
      <c r="C848" s="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x14ac:dyDescent="0.25">
      <c r="A849" s="1"/>
      <c r="B849" s="1"/>
      <c r="C849" s="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x14ac:dyDescent="0.25">
      <c r="A850" s="1"/>
      <c r="B850" s="1"/>
      <c r="C850" s="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x14ac:dyDescent="0.25">
      <c r="A851" s="1"/>
      <c r="B851" s="1"/>
      <c r="C851" s="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x14ac:dyDescent="0.25">
      <c r="A852" s="1"/>
      <c r="B852" s="1"/>
      <c r="C852" s="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x14ac:dyDescent="0.25">
      <c r="A853" s="1"/>
      <c r="B853" s="1"/>
      <c r="C853" s="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x14ac:dyDescent="0.25">
      <c r="A854" s="1"/>
      <c r="B854" s="1"/>
      <c r="C854" s="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x14ac:dyDescent="0.25">
      <c r="A855" s="1"/>
      <c r="B855" s="1"/>
      <c r="C855" s="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x14ac:dyDescent="0.25">
      <c r="A856" s="1"/>
      <c r="B856" s="1"/>
      <c r="C856" s="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x14ac:dyDescent="0.25">
      <c r="A857" s="1"/>
      <c r="B857" s="1"/>
      <c r="C857" s="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x14ac:dyDescent="0.25">
      <c r="A858" s="1"/>
      <c r="B858" s="1"/>
      <c r="C858" s="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x14ac:dyDescent="0.25">
      <c r="A859" s="1"/>
      <c r="B859" s="1"/>
      <c r="C859" s="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x14ac:dyDescent="0.25">
      <c r="A860" s="1"/>
      <c r="B860" s="1"/>
      <c r="C860" s="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x14ac:dyDescent="0.25">
      <c r="A861" s="1"/>
      <c r="B861" s="1"/>
      <c r="C861" s="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x14ac:dyDescent="0.25">
      <c r="A862" s="1"/>
      <c r="B862" s="1"/>
      <c r="C862" s="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x14ac:dyDescent="0.25">
      <c r="A863" s="1"/>
      <c r="B863" s="1"/>
      <c r="C863" s="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x14ac:dyDescent="0.25">
      <c r="A864" s="1"/>
      <c r="B864" s="1"/>
      <c r="C864" s="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x14ac:dyDescent="0.25">
      <c r="A865" s="1"/>
      <c r="B865" s="1"/>
      <c r="C865" s="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x14ac:dyDescent="0.25">
      <c r="A866" s="1"/>
      <c r="B866" s="1"/>
      <c r="C866" s="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x14ac:dyDescent="0.25">
      <c r="A867" s="1"/>
      <c r="B867" s="1"/>
      <c r="C867" s="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x14ac:dyDescent="0.25">
      <c r="A868" s="1"/>
      <c r="B868" s="1"/>
      <c r="C868" s="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x14ac:dyDescent="0.25">
      <c r="A869" s="1"/>
      <c r="B869" s="1"/>
      <c r="C869" s="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x14ac:dyDescent="0.25">
      <c r="A870" s="1"/>
      <c r="B870" s="1"/>
      <c r="C870" s="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x14ac:dyDescent="0.25">
      <c r="A871" s="1"/>
      <c r="B871" s="1"/>
      <c r="C871" s="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x14ac:dyDescent="0.25">
      <c r="A872" s="1"/>
      <c r="B872" s="1"/>
      <c r="C872" s="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x14ac:dyDescent="0.25">
      <c r="A873" s="1"/>
      <c r="B873" s="1"/>
      <c r="C873" s="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x14ac:dyDescent="0.25">
      <c r="A874" s="1"/>
      <c r="B874" s="1"/>
      <c r="C874" s="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x14ac:dyDescent="0.25">
      <c r="A875" s="1"/>
      <c r="B875" s="1"/>
      <c r="C875" s="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x14ac:dyDescent="0.25">
      <c r="A876" s="1"/>
      <c r="B876" s="1"/>
      <c r="C876" s="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x14ac:dyDescent="0.25">
      <c r="A877" s="1"/>
      <c r="B877" s="1"/>
      <c r="C877" s="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x14ac:dyDescent="0.25">
      <c r="A878" s="1"/>
      <c r="B878" s="1"/>
      <c r="C878" s="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x14ac:dyDescent="0.25">
      <c r="A879" s="1"/>
      <c r="B879" s="1"/>
      <c r="C879" s="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x14ac:dyDescent="0.25">
      <c r="A880" s="1"/>
      <c r="B880" s="1"/>
      <c r="C880" s="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x14ac:dyDescent="0.25">
      <c r="A881" s="1"/>
      <c r="B881" s="1"/>
      <c r="C881" s="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x14ac:dyDescent="0.25">
      <c r="A882" s="1"/>
      <c r="B882" s="1"/>
      <c r="C882" s="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x14ac:dyDescent="0.25">
      <c r="A883" s="1"/>
      <c r="B883" s="1"/>
      <c r="C883" s="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x14ac:dyDescent="0.25">
      <c r="A884" s="1"/>
      <c r="B884" s="1"/>
      <c r="C884" s="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x14ac:dyDescent="0.25">
      <c r="A885" s="1"/>
      <c r="B885" s="1"/>
      <c r="C885" s="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x14ac:dyDescent="0.25">
      <c r="A886" s="1"/>
      <c r="B886" s="1"/>
      <c r="C886" s="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x14ac:dyDescent="0.25">
      <c r="A887" s="1"/>
      <c r="B887" s="1"/>
      <c r="C887" s="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x14ac:dyDescent="0.25">
      <c r="A888" s="1"/>
      <c r="B888" s="1"/>
      <c r="C888" s="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x14ac:dyDescent="0.25">
      <c r="A889" s="1"/>
      <c r="B889" s="1"/>
      <c r="C889" s="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x14ac:dyDescent="0.25">
      <c r="A890" s="1"/>
      <c r="B890" s="1"/>
      <c r="C890" s="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x14ac:dyDescent="0.25">
      <c r="A891" s="1"/>
      <c r="B891" s="1"/>
      <c r="C891" s="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x14ac:dyDescent="0.25">
      <c r="A892" s="1"/>
      <c r="B892" s="1"/>
      <c r="C892" s="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x14ac:dyDescent="0.25">
      <c r="A893" s="1"/>
      <c r="B893" s="1"/>
      <c r="C893" s="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x14ac:dyDescent="0.25">
      <c r="A894" s="1"/>
      <c r="B894" s="1"/>
      <c r="C894" s="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x14ac:dyDescent="0.25">
      <c r="A895" s="1"/>
      <c r="B895" s="1"/>
      <c r="C895" s="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x14ac:dyDescent="0.25">
      <c r="A896" s="1"/>
      <c r="B896" s="1"/>
      <c r="C896" s="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x14ac:dyDescent="0.25">
      <c r="A897" s="1"/>
      <c r="B897" s="1"/>
      <c r="C897" s="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x14ac:dyDescent="0.25">
      <c r="A898" s="1"/>
      <c r="B898" s="1"/>
      <c r="C898" s="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x14ac:dyDescent="0.25">
      <c r="A899" s="1"/>
      <c r="B899" s="1"/>
      <c r="C899" s="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x14ac:dyDescent="0.25">
      <c r="A900" s="1"/>
      <c r="B900" s="1"/>
      <c r="C900" s="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x14ac:dyDescent="0.25">
      <c r="A901" s="1"/>
      <c r="B901" s="1"/>
      <c r="C901" s="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x14ac:dyDescent="0.25">
      <c r="A902" s="1"/>
      <c r="B902" s="1"/>
      <c r="C902" s="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x14ac:dyDescent="0.25">
      <c r="A903" s="1"/>
      <c r="B903" s="1"/>
      <c r="C903" s="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x14ac:dyDescent="0.25">
      <c r="A904" s="1"/>
      <c r="B904" s="1"/>
      <c r="C904" s="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x14ac:dyDescent="0.25">
      <c r="A905" s="1"/>
      <c r="B905" s="1"/>
      <c r="C905" s="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x14ac:dyDescent="0.25">
      <c r="A906" s="1"/>
      <c r="B906" s="1"/>
      <c r="C906" s="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x14ac:dyDescent="0.25">
      <c r="A907" s="1"/>
      <c r="B907" s="1"/>
      <c r="C907" s="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x14ac:dyDescent="0.25">
      <c r="A908" s="1"/>
      <c r="B908" s="1"/>
      <c r="C908" s="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x14ac:dyDescent="0.25">
      <c r="A909" s="1"/>
      <c r="B909" s="1"/>
      <c r="C909" s="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x14ac:dyDescent="0.25">
      <c r="A910" s="1"/>
      <c r="B910" s="1"/>
      <c r="C910" s="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x14ac:dyDescent="0.25">
      <c r="A911" s="1"/>
      <c r="B911" s="1"/>
      <c r="C911" s="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x14ac:dyDescent="0.25">
      <c r="A912" s="1"/>
      <c r="B912" s="1"/>
      <c r="C912" s="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x14ac:dyDescent="0.25">
      <c r="A913" s="1"/>
      <c r="B913" s="1"/>
      <c r="C913" s="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x14ac:dyDescent="0.25">
      <c r="A914" s="1"/>
      <c r="B914" s="1"/>
      <c r="C914" s="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x14ac:dyDescent="0.25">
      <c r="A915" s="1"/>
      <c r="B915" s="1"/>
      <c r="C915" s="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x14ac:dyDescent="0.25">
      <c r="A916" s="1"/>
      <c r="B916" s="1"/>
      <c r="C916" s="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x14ac:dyDescent="0.25">
      <c r="A917" s="1"/>
      <c r="B917" s="1"/>
      <c r="C917" s="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x14ac:dyDescent="0.25">
      <c r="A918" s="1"/>
      <c r="B918" s="1"/>
      <c r="C918" s="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x14ac:dyDescent="0.25">
      <c r="A919" s="1"/>
      <c r="B919" s="1"/>
      <c r="C919" s="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x14ac:dyDescent="0.25">
      <c r="A920" s="1"/>
      <c r="B920" s="1"/>
      <c r="C920" s="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x14ac:dyDescent="0.25">
      <c r="A921" s="1"/>
      <c r="B921" s="1"/>
      <c r="C921" s="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x14ac:dyDescent="0.25">
      <c r="A922" s="1"/>
      <c r="B922" s="1"/>
      <c r="C922" s="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x14ac:dyDescent="0.25">
      <c r="A923" s="1"/>
      <c r="B923" s="1"/>
      <c r="C923" s="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x14ac:dyDescent="0.25">
      <c r="A924" s="1"/>
      <c r="B924" s="1"/>
      <c r="C924" s="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x14ac:dyDescent="0.25">
      <c r="A925" s="1"/>
      <c r="B925" s="1"/>
      <c r="C925" s="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x14ac:dyDescent="0.25">
      <c r="A926" s="1"/>
      <c r="B926" s="1"/>
      <c r="C926" s="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x14ac:dyDescent="0.25">
      <c r="A927" s="1"/>
      <c r="B927" s="1"/>
      <c r="C927" s="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x14ac:dyDescent="0.25">
      <c r="A928" s="1"/>
      <c r="B928" s="1"/>
      <c r="C928" s="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x14ac:dyDescent="0.25">
      <c r="A929" s="1"/>
      <c r="B929" s="1"/>
      <c r="C929" s="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x14ac:dyDescent="0.25">
      <c r="A930" s="1"/>
      <c r="B930" s="1"/>
      <c r="C930" s="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x14ac:dyDescent="0.25">
      <c r="A931" s="1"/>
      <c r="B931" s="1"/>
      <c r="C931" s="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x14ac:dyDescent="0.25">
      <c r="A932" s="1"/>
      <c r="B932" s="1"/>
      <c r="C932" s="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x14ac:dyDescent="0.25">
      <c r="A933" s="1"/>
      <c r="B933" s="1"/>
      <c r="C933" s="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x14ac:dyDescent="0.25">
      <c r="A934" s="1"/>
      <c r="B934" s="1"/>
      <c r="C934" s="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x14ac:dyDescent="0.25">
      <c r="A935" s="1"/>
      <c r="B935" s="1"/>
      <c r="C935" s="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x14ac:dyDescent="0.25">
      <c r="A936" s="1"/>
      <c r="B936" s="1"/>
      <c r="C936" s="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x14ac:dyDescent="0.25">
      <c r="A937" s="1"/>
      <c r="B937" s="1"/>
      <c r="C937" s="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x14ac:dyDescent="0.25">
      <c r="A938" s="1"/>
      <c r="B938" s="1"/>
      <c r="C938" s="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x14ac:dyDescent="0.25">
      <c r="A939" s="1"/>
      <c r="B939" s="1"/>
      <c r="C939" s="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x14ac:dyDescent="0.25">
      <c r="A940" s="1"/>
      <c r="B940" s="1"/>
      <c r="C940" s="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x14ac:dyDescent="0.25">
      <c r="A941" s="1"/>
      <c r="B941" s="1"/>
      <c r="C941" s="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x14ac:dyDescent="0.25">
      <c r="A942" s="1"/>
      <c r="B942" s="1"/>
      <c r="C942" s="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x14ac:dyDescent="0.25">
      <c r="A943" s="1"/>
      <c r="B943" s="1"/>
      <c r="C943" s="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x14ac:dyDescent="0.25">
      <c r="A944" s="1"/>
      <c r="B944" s="1"/>
      <c r="C944" s="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x14ac:dyDescent="0.25">
      <c r="A945" s="1"/>
      <c r="B945" s="1"/>
      <c r="C945" s="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x14ac:dyDescent="0.25">
      <c r="A946" s="1"/>
      <c r="B946" s="1"/>
      <c r="C946" s="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x14ac:dyDescent="0.25">
      <c r="A947" s="1"/>
      <c r="B947" s="1"/>
      <c r="C947" s="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x14ac:dyDescent="0.25">
      <c r="A948" s="1"/>
      <c r="B948" s="1"/>
      <c r="C948" s="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x14ac:dyDescent="0.25">
      <c r="A949" s="1"/>
      <c r="B949" s="1"/>
      <c r="C949" s="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x14ac:dyDescent="0.25">
      <c r="A950" s="1"/>
      <c r="B950" s="1"/>
      <c r="C950" s="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x14ac:dyDescent="0.25">
      <c r="A951" s="1"/>
      <c r="B951" s="1"/>
      <c r="C951" s="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x14ac:dyDescent="0.25">
      <c r="A952" s="1"/>
      <c r="B952" s="1"/>
      <c r="C952" s="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x14ac:dyDescent="0.25">
      <c r="A953" s="1"/>
      <c r="B953" s="1"/>
      <c r="C953" s="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x14ac:dyDescent="0.25">
      <c r="A954" s="1"/>
      <c r="B954" s="1"/>
      <c r="C954" s="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x14ac:dyDescent="0.25">
      <c r="A955" s="1"/>
      <c r="B955" s="1"/>
      <c r="C955" s="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x14ac:dyDescent="0.25">
      <c r="A956" s="1"/>
      <c r="B956" s="1"/>
      <c r="C956" s="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x14ac:dyDescent="0.25">
      <c r="A957" s="1"/>
      <c r="B957" s="1"/>
      <c r="C957" s="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x14ac:dyDescent="0.25">
      <c r="A958" s="1"/>
      <c r="B958" s="1"/>
      <c r="C958" s="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x14ac:dyDescent="0.25">
      <c r="A959" s="1"/>
      <c r="B959" s="1"/>
      <c r="C959" s="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x14ac:dyDescent="0.25">
      <c r="A960" s="1"/>
      <c r="B960" s="1"/>
      <c r="C960" s="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x14ac:dyDescent="0.25">
      <c r="A961" s="1"/>
      <c r="B961" s="1"/>
      <c r="C961" s="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x14ac:dyDescent="0.25">
      <c r="A962" s="1"/>
      <c r="B962" s="1"/>
      <c r="C962" s="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x14ac:dyDescent="0.25">
      <c r="A963" s="1"/>
      <c r="B963" s="1"/>
      <c r="C963" s="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x14ac:dyDescent="0.25">
      <c r="A964" s="1"/>
      <c r="B964" s="1"/>
      <c r="C964" s="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x14ac:dyDescent="0.25">
      <c r="A965" s="1"/>
      <c r="B965" s="1"/>
      <c r="C965" s="1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x14ac:dyDescent="0.25">
      <c r="A966" s="1"/>
      <c r="B966" s="1"/>
      <c r="C966" s="1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x14ac:dyDescent="0.25">
      <c r="A967" s="1"/>
      <c r="B967" s="1"/>
      <c r="C967" s="1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x14ac:dyDescent="0.25">
      <c r="A968" s="1"/>
      <c r="B968" s="1"/>
      <c r="C968" s="1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x14ac:dyDescent="0.25">
      <c r="A969" s="1"/>
      <c r="B969" s="1"/>
      <c r="C969" s="1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x14ac:dyDescent="0.25">
      <c r="A970" s="1"/>
      <c r="B970" s="1"/>
      <c r="C970" s="1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x14ac:dyDescent="0.25">
      <c r="A971" s="1"/>
      <c r="B971" s="1"/>
      <c r="C971" s="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x14ac:dyDescent="0.25">
      <c r="A972" s="1"/>
      <c r="B972" s="1"/>
      <c r="C972" s="1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x14ac:dyDescent="0.25">
      <c r="A973" s="1"/>
      <c r="B973" s="1"/>
      <c r="C973" s="1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x14ac:dyDescent="0.25">
      <c r="A974" s="1"/>
      <c r="B974" s="1"/>
      <c r="C974" s="1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x14ac:dyDescent="0.25">
      <c r="A975" s="1"/>
      <c r="B975" s="1"/>
      <c r="C975" s="1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x14ac:dyDescent="0.25">
      <c r="A976" s="1"/>
      <c r="B976" s="1"/>
      <c r="C976" s="1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x14ac:dyDescent="0.25">
      <c r="A977" s="1"/>
      <c r="B977" s="1"/>
      <c r="C977" s="1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x14ac:dyDescent="0.25">
      <c r="A978" s="1"/>
      <c r="B978" s="1"/>
      <c r="C978" s="1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x14ac:dyDescent="0.25">
      <c r="A979" s="1"/>
      <c r="B979" s="1"/>
      <c r="C979" s="1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x14ac:dyDescent="0.25">
      <c r="A980" s="1"/>
      <c r="B980" s="1"/>
      <c r="C980" s="1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x14ac:dyDescent="0.25">
      <c r="A981" s="1"/>
      <c r="B981" s="1"/>
      <c r="C981" s="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x14ac:dyDescent="0.25">
      <c r="A982" s="1"/>
      <c r="B982" s="1"/>
      <c r="C982" s="1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x14ac:dyDescent="0.25">
      <c r="A983" s="1"/>
      <c r="B983" s="1"/>
      <c r="C983" s="1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x14ac:dyDescent="0.25">
      <c r="A984" s="1"/>
      <c r="B984" s="1"/>
      <c r="C984" s="1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x14ac:dyDescent="0.25">
      <c r="A985" s="1"/>
      <c r="B985" s="1"/>
      <c r="C985" s="1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x14ac:dyDescent="0.25">
      <c r="A986" s="1"/>
      <c r="B986" s="1"/>
      <c r="C986" s="1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x14ac:dyDescent="0.25">
      <c r="A987" s="1"/>
      <c r="B987" s="1"/>
      <c r="C987" s="1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x14ac:dyDescent="0.25">
      <c r="A988" s="1"/>
      <c r="B988" s="1"/>
      <c r="C988" s="1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x14ac:dyDescent="0.25">
      <c r="A989" s="1"/>
      <c r="B989" s="1"/>
      <c r="C989" s="1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x14ac:dyDescent="0.25">
      <c r="A990" s="1"/>
      <c r="B990" s="1"/>
      <c r="C990" s="1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x14ac:dyDescent="0.25">
      <c r="A991" s="1"/>
      <c r="B991" s="1"/>
      <c r="C991" s="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x14ac:dyDescent="0.25">
      <c r="A992" s="1"/>
      <c r="B992" s="1"/>
      <c r="C992" s="1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x14ac:dyDescent="0.25">
      <c r="A993" s="1"/>
      <c r="B993" s="1"/>
      <c r="C993" s="1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x14ac:dyDescent="0.25">
      <c r="A994" s="1"/>
      <c r="B994" s="1"/>
      <c r="C994" s="1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x14ac:dyDescent="0.25">
      <c r="A995" s="1"/>
      <c r="B995" s="1"/>
      <c r="C995" s="1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x14ac:dyDescent="0.25">
      <c r="A996" s="1"/>
      <c r="B996" s="1"/>
      <c r="C996" s="1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x14ac:dyDescent="0.25">
      <c r="A997" s="1"/>
      <c r="B997" s="1"/>
      <c r="C997" s="1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x14ac:dyDescent="0.25">
      <c r="A998" s="1"/>
      <c r="B998" s="1"/>
      <c r="C998" s="1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x14ac:dyDescent="0.25">
      <c r="A999" s="1"/>
      <c r="B999" s="1"/>
      <c r="C999" s="1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x14ac:dyDescent="0.25">
      <c r="A1000" s="1"/>
      <c r="B1000" s="1"/>
      <c r="C1000" s="1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autoFilter ref="A6:X117">
    <filterColumn colId="0">
      <filters>
        <filter val="&quot;ДШИ&quot; МО &quot;ЛАДУШКИНСКИЙ ГО&quot;"/>
        <filter val="МАУ ДО &quot;ГУСЕВСКАЯ ДШИВ&quot;"/>
        <filter val="МАУ ДО &quot;ДШИ г. ЗЕЛЕНОГРАДСКА&quot;"/>
        <filter val="МАУ ДО &quot;ДЮЦ&quot;"/>
        <filter val="МАУ ДО &quot;НЕСТЕРОВСКАЯ ДШИ&quot;"/>
        <filter val="МАУ ДО &quot;ЧЕРНЯХОВСКАЯ ДМШ&quot;"/>
        <filter val="МАУ ДО &quot;ЧЕРНЯХОВСКАЯ ХУДОЖЕСТВЕННАЯ ШКОЛА им. МАРИИ ТЕНИШЕВОЙ&quot;"/>
        <filter val="МАУ ДО г. КАЛИНИНГРАДА  ДМШ им. Р.М. ГЛИЭРА&quot;"/>
        <filter val="МАУ ДО г. КАЛИНИНГРАДА &quot;ДМШ им. ГЛИНКИ М.И.&quot;"/>
        <filter val="МАУ ДО г. КАЛИНИНГРАДА &quot;ДШИ &quot;ГАРМОНИЯ&quot;"/>
        <filter val="МАУ ДО г. КАЛИНИНГРАДА &quot;ДШИ им. П.И.ЧАЙКОВСКОГО&quot;"/>
        <filter val="МАУ ДО г. КАЛИНИНГРАДА ДМШ &quot;ЛИРА&quot;"/>
        <filter val="МАУ ДО г. КАЛИНИНГРАДА ДХШ"/>
        <filter val="МАУ ДО г.КАЛИНИНГРАДА &quot;ДМШ им. Э.Т.А. ГОФМАНА&quot;"/>
        <filter val="МАУ ДО г.КАЛИНИНГРАДА ДВОРЕЦ ТВОРЧЕСТВА ДЕТЕЙ И МОЛОДЕЖИ"/>
        <filter val="МАУ ДО ГО &quot;ГОРОД КАЛИНИНГРАД&quot; &quot;ДМШ им. Д.Д. ШОСТАКОВИЧА&quot;"/>
        <filter val="МАУ ДО ГО &quot;ГОРОД КАЛИНИНГРАД&quot; &quot;ДШИ им.Ф. ШОПЕНА&quot;"/>
        <filter val="МАУ ДО МО  &quot;СВЕТЛОВСКИЙ ГО&quot; &quot;ДШИ п. ЛЮБЛИНО&quot;"/>
        <filter val="МАУ ДО МО &quot;СВЕТЛОВСКИЙ ГО&quot; &quot;ДШИ г. СВЕТЛОГО&quot;"/>
        <filter val="МАУ ДОД &quot;ДДТ&quot; г.НЕСТЕРОВА"/>
        <filter val="МБО ДО   &quot;ДДТ г. ПОЛЕССКА&quot;"/>
        <filter val="МБО ДО  МАМОНОВСКАЯ ДШИ &quot;ФАНТАЗИЯ&quot;"/>
        <filter val="МБУ ДО &quot;БОЛЬШАКОВСКАЯ ДМШ&quot;"/>
        <filter val="МБУ ДО &quot;ДШИ г. ПРИМОРСКА&quot;"/>
        <filter val="МБУ ДО &quot;ДШИ г.БАГРАТИОНОВСКА&quot;"/>
        <filter val="МБУ ДО &quot;ДШИ г.ПРАВДИНСКА&quot;"/>
        <filter val="МБУ ДО &quot;ДШИ им.  ГРЕЧАНИНОВА А.Т.&quot; г. СВЕТЛОГОРСКА"/>
        <filter val="МБУ ДО &quot;ДШИ им. А. КАРАМАНОВА&quot;"/>
        <filter val="МБУ ДО &quot;ДШИ им. ИСААКА И МАКСИМА ДУНАЕВСКИХ&quot;"/>
        <filter val="МБУ ДО &quot;ДШИ п. ЖЕЛЕЗНОДОРОЖНЫЙ&quot;"/>
        <filter val="МБУ ДО &quot;ДШИ&quot; им. Д.Б.КАБАЛЕВСКОГО п.ХРАБРОВО"/>
        <filter val="МБУ ДО &quot;ДШИ&quot; ПИОНЕРСКОГО ГО"/>
        <filter val="МБУ ДО &quot;ДШИ&quot; ЯНТАРНОГО ГО"/>
        <filter val="МБУ ДО &quot;КРАСНОЗНАМЕНСКАЯ ДШИ&quot;"/>
        <filter val="МБУ ДО &quot;КРАСНОЗНАМЕНСКИЙ ДОМ ДЕТСТВА И ЮНОШЕСТВА&quot;"/>
        <filter val="МБУ ДО &quot;ПЕТРОВСКАЯ ДМШ&quot;"/>
        <filter val="МБУ ДО &quot;ПОЛЕССКАЯ ДМШ&quot;"/>
        <filter val="МБУ ДО &quot;СЛАВСКАЯ ДМШ&quot;"/>
        <filter val="МБУ ДО &quot;ЦЕНТР РАЗВИТИЯ ТВОРЧЕСТВА ДЕТЕЙ И ЮНОШЕСТВА г. ОЗЕРСКА&quot; КАЛИНИНГРАДСКОЙ ОБЛ."/>
        <filter val="МБУ ДО &quot;ЦЕНТР РАЗВИТИЯ ТВОРЧЕСТВА&quot;"/>
        <filter val="МБУ ДО &quot;ЯСНОВСКАЯ ДМШ&quot;"/>
        <filter val="МБУ ДО БАЛТИЙСКОГО МР &quot;ДШИ им. ИОГАННА СЕБАСТЬЯНА БАХА&quot;"/>
        <filter val="МБУ ДО ДДТ &quot;РАДУГА&quot;"/>
        <filter val="МБУ ДО ДДТ г.МАМОНОВО"/>
        <filter val="МБУ ДО ДМШ им. ТАРИВЕРДИЕВА МИКАЭЛА ЛЕОНОВИЧА г.. ГВАРДЕЙСКА МО &quot;ГВАРДЕЙСКИЙ ГО&quot;"/>
        <filter val="МБУ ДО ДШИ п. ЮЖНЫЙ"/>
        <filter val="МБУ ДО&quot;ДШИ&quot; г. СОВЕТСКА"/>
        <filter val="МБУ ДО&quot;НЕМАНСКАЯ ДШИ&quot;"/>
      </filters>
    </filterColumn>
  </autoFilter>
  <mergeCells count="5">
    <mergeCell ref="R6:S6"/>
    <mergeCell ref="U6:W6"/>
    <mergeCell ref="A117:B117"/>
    <mergeCell ref="J6:P6"/>
    <mergeCell ref="E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G16" sqref="G16"/>
    </sheetView>
  </sheetViews>
  <sheetFormatPr defaultRowHeight="15" x14ac:dyDescent="0.25"/>
  <cols>
    <col min="1" max="1" width="33.42578125" customWidth="1"/>
    <col min="2" max="2" width="9.85546875" customWidth="1"/>
  </cols>
  <sheetData>
    <row r="1" spans="1:3" ht="25.5" x14ac:dyDescent="0.25">
      <c r="A1" s="29" t="s">
        <v>100</v>
      </c>
      <c r="B1" s="16">
        <v>149.78</v>
      </c>
      <c r="C1">
        <v>1</v>
      </c>
    </row>
    <row r="2" spans="1:3" x14ac:dyDescent="0.25">
      <c r="A2" s="29" t="s">
        <v>101</v>
      </c>
      <c r="B2" s="16">
        <v>145</v>
      </c>
      <c r="C2">
        <v>2</v>
      </c>
    </row>
    <row r="3" spans="1:3" ht="25.5" x14ac:dyDescent="0.25">
      <c r="A3" s="29" t="s">
        <v>102</v>
      </c>
      <c r="B3" s="16">
        <v>143.16</v>
      </c>
      <c r="C3">
        <v>3</v>
      </c>
    </row>
    <row r="4" spans="1:3" ht="25.5" x14ac:dyDescent="0.25">
      <c r="A4" s="29" t="s">
        <v>103</v>
      </c>
      <c r="B4" s="16">
        <v>141</v>
      </c>
      <c r="C4">
        <v>4</v>
      </c>
    </row>
    <row r="5" spans="1:3" ht="38.25" x14ac:dyDescent="0.25">
      <c r="A5" s="29" t="s">
        <v>104</v>
      </c>
      <c r="B5" s="16">
        <v>141</v>
      </c>
      <c r="C5">
        <v>4</v>
      </c>
    </row>
    <row r="6" spans="1:3" ht="25.5" x14ac:dyDescent="0.25">
      <c r="A6" s="29" t="s">
        <v>105</v>
      </c>
      <c r="B6" s="16">
        <v>140.5</v>
      </c>
      <c r="C6">
        <v>4</v>
      </c>
    </row>
    <row r="7" spans="1:3" x14ac:dyDescent="0.25">
      <c r="A7" s="29" t="s">
        <v>106</v>
      </c>
      <c r="B7" s="16">
        <v>139.57</v>
      </c>
      <c r="C7">
        <v>5</v>
      </c>
    </row>
    <row r="8" spans="1:3" ht="25.5" x14ac:dyDescent="0.25">
      <c r="A8" s="29" t="s">
        <v>107</v>
      </c>
      <c r="B8" s="16">
        <v>139.38999999999999</v>
      </c>
      <c r="C8">
        <v>6</v>
      </c>
    </row>
    <row r="9" spans="1:3" x14ac:dyDescent="0.25">
      <c r="A9" s="29" t="s">
        <v>108</v>
      </c>
      <c r="B9" s="16">
        <v>138</v>
      </c>
      <c r="C9">
        <v>7</v>
      </c>
    </row>
    <row r="10" spans="1:3" x14ac:dyDescent="0.25">
      <c r="A10" s="29" t="s">
        <v>109</v>
      </c>
      <c r="B10" s="16">
        <v>138</v>
      </c>
      <c r="C10">
        <v>7</v>
      </c>
    </row>
    <row r="11" spans="1:3" x14ac:dyDescent="0.25">
      <c r="A11" s="29" t="s">
        <v>110</v>
      </c>
      <c r="B11" s="16">
        <v>137.30000000000001</v>
      </c>
      <c r="C11">
        <v>8</v>
      </c>
    </row>
    <row r="12" spans="1:3" x14ac:dyDescent="0.25">
      <c r="A12" s="29" t="s">
        <v>111</v>
      </c>
      <c r="B12" s="16">
        <v>136.18</v>
      </c>
      <c r="C12">
        <v>9</v>
      </c>
    </row>
    <row r="13" spans="1:3" ht="25.5" x14ac:dyDescent="0.25">
      <c r="A13" s="29" t="s">
        <v>112</v>
      </c>
      <c r="B13" s="16">
        <v>136</v>
      </c>
      <c r="C13">
        <v>9</v>
      </c>
    </row>
    <row r="14" spans="1:3" x14ac:dyDescent="0.25">
      <c r="A14" s="29" t="s">
        <v>113</v>
      </c>
      <c r="B14" s="16">
        <v>135.67000000000002</v>
      </c>
      <c r="C14">
        <v>9</v>
      </c>
    </row>
    <row r="15" spans="1:3" x14ac:dyDescent="0.25">
      <c r="A15" s="29" t="s">
        <v>114</v>
      </c>
      <c r="B15" s="16">
        <v>135.43</v>
      </c>
      <c r="C15">
        <v>10</v>
      </c>
    </row>
    <row r="16" spans="1:3" ht="38.25" x14ac:dyDescent="0.25">
      <c r="A16" s="34" t="s">
        <v>115</v>
      </c>
      <c r="B16" s="35">
        <v>135</v>
      </c>
      <c r="C16" s="36">
        <v>10</v>
      </c>
    </row>
    <row r="17" spans="1:3" x14ac:dyDescent="0.25">
      <c r="A17" s="29" t="s">
        <v>116</v>
      </c>
      <c r="B17" s="16">
        <v>134.5</v>
      </c>
      <c r="C17">
        <v>17</v>
      </c>
    </row>
    <row r="18" spans="1:3" x14ac:dyDescent="0.25">
      <c r="A18" s="29" t="s">
        <v>117</v>
      </c>
      <c r="B18" s="16">
        <v>133.5</v>
      </c>
      <c r="C18">
        <v>18</v>
      </c>
    </row>
    <row r="19" spans="1:3" ht="25.5" x14ac:dyDescent="0.25">
      <c r="A19" s="29" t="s">
        <v>118</v>
      </c>
      <c r="B19" s="16">
        <v>133.38</v>
      </c>
      <c r="C19">
        <v>19</v>
      </c>
    </row>
    <row r="20" spans="1:3" ht="25.5" x14ac:dyDescent="0.25">
      <c r="A20" s="29" t="s">
        <v>119</v>
      </c>
      <c r="B20" s="16">
        <v>133</v>
      </c>
      <c r="C20">
        <v>20</v>
      </c>
    </row>
    <row r="21" spans="1:3" x14ac:dyDescent="0.25">
      <c r="A21" s="29" t="s">
        <v>120</v>
      </c>
      <c r="B21" s="16">
        <v>132.52000000000001</v>
      </c>
      <c r="C21">
        <v>21</v>
      </c>
    </row>
    <row r="22" spans="1:3" ht="25.5" x14ac:dyDescent="0.25">
      <c r="A22" s="29" t="s">
        <v>121</v>
      </c>
      <c r="B22" s="16">
        <v>131.9</v>
      </c>
      <c r="C22">
        <v>22</v>
      </c>
    </row>
    <row r="23" spans="1:3" ht="25.5" x14ac:dyDescent="0.25">
      <c r="A23" s="29" t="s">
        <v>122</v>
      </c>
      <c r="B23" s="16">
        <v>131.68</v>
      </c>
      <c r="C23">
        <v>23</v>
      </c>
    </row>
    <row r="24" spans="1:3" x14ac:dyDescent="0.25">
      <c r="A24" s="29" t="s">
        <v>123</v>
      </c>
      <c r="B24" s="16">
        <v>131.13999999999999</v>
      </c>
      <c r="C24">
        <v>24</v>
      </c>
    </row>
    <row r="25" spans="1:3" ht="25.5" x14ac:dyDescent="0.25">
      <c r="A25" s="29" t="s">
        <v>124</v>
      </c>
      <c r="B25" s="16">
        <v>131.01</v>
      </c>
      <c r="C25">
        <v>25</v>
      </c>
    </row>
    <row r="26" spans="1:3" ht="25.5" x14ac:dyDescent="0.25">
      <c r="A26" s="29" t="s">
        <v>125</v>
      </c>
      <c r="B26" s="16">
        <v>131</v>
      </c>
      <c r="C26">
        <v>26</v>
      </c>
    </row>
    <row r="27" spans="1:3" ht="25.5" x14ac:dyDescent="0.25">
      <c r="A27" s="29" t="s">
        <v>126</v>
      </c>
      <c r="B27" s="16">
        <v>130.5</v>
      </c>
      <c r="C27">
        <v>27</v>
      </c>
    </row>
    <row r="28" spans="1:3" x14ac:dyDescent="0.25">
      <c r="A28" s="29" t="s">
        <v>127</v>
      </c>
      <c r="B28" s="16">
        <v>130.28</v>
      </c>
      <c r="C28">
        <v>28</v>
      </c>
    </row>
    <row r="29" spans="1:3" ht="25.5" x14ac:dyDescent="0.25">
      <c r="A29" s="29" t="s">
        <v>128</v>
      </c>
      <c r="B29" s="16">
        <v>130.04</v>
      </c>
      <c r="C29">
        <v>29</v>
      </c>
    </row>
    <row r="30" spans="1:3" ht="38.25" x14ac:dyDescent="0.25">
      <c r="A30" s="29" t="s">
        <v>129</v>
      </c>
      <c r="B30" s="16">
        <v>128.64999999999998</v>
      </c>
      <c r="C30">
        <v>30</v>
      </c>
    </row>
    <row r="31" spans="1:3" x14ac:dyDescent="0.25">
      <c r="A31" s="29" t="s">
        <v>130</v>
      </c>
      <c r="B31" s="16">
        <v>128.5</v>
      </c>
      <c r="C31">
        <v>31</v>
      </c>
    </row>
    <row r="32" spans="1:3" x14ac:dyDescent="0.25">
      <c r="A32" s="29" t="s">
        <v>131</v>
      </c>
      <c r="B32" s="16">
        <v>128.49</v>
      </c>
      <c r="C32">
        <v>32</v>
      </c>
    </row>
    <row r="33" spans="1:3" x14ac:dyDescent="0.25">
      <c r="A33" s="29" t="s">
        <v>132</v>
      </c>
      <c r="B33" s="16">
        <v>128</v>
      </c>
      <c r="C33">
        <v>33</v>
      </c>
    </row>
    <row r="34" spans="1:3" x14ac:dyDescent="0.25">
      <c r="A34" s="29" t="s">
        <v>133</v>
      </c>
      <c r="B34" s="16">
        <v>127.5</v>
      </c>
      <c r="C34">
        <v>34</v>
      </c>
    </row>
    <row r="35" spans="1:3" ht="25.5" x14ac:dyDescent="0.25">
      <c r="A35" s="29" t="s">
        <v>134</v>
      </c>
      <c r="B35" s="16">
        <v>125.14</v>
      </c>
      <c r="C35">
        <v>35</v>
      </c>
    </row>
    <row r="36" spans="1:3" x14ac:dyDescent="0.25">
      <c r="A36" s="29" t="s">
        <v>135</v>
      </c>
      <c r="B36" s="16">
        <v>125.00999999999999</v>
      </c>
      <c r="C36">
        <v>36</v>
      </c>
    </row>
    <row r="37" spans="1:3" x14ac:dyDescent="0.25">
      <c r="A37" s="29" t="s">
        <v>136</v>
      </c>
      <c r="B37" s="16">
        <v>125</v>
      </c>
      <c r="C37">
        <v>37</v>
      </c>
    </row>
    <row r="38" spans="1:3" ht="25.5" x14ac:dyDescent="0.25">
      <c r="A38" s="29" t="s">
        <v>137</v>
      </c>
      <c r="B38" s="16">
        <v>121</v>
      </c>
      <c r="C38">
        <v>38</v>
      </c>
    </row>
    <row r="39" spans="1:3" x14ac:dyDescent="0.25">
      <c r="A39" s="29" t="s">
        <v>138</v>
      </c>
      <c r="B39" s="16">
        <v>119.5</v>
      </c>
      <c r="C39">
        <v>39</v>
      </c>
    </row>
    <row r="40" spans="1:3" x14ac:dyDescent="0.25">
      <c r="A40" s="29" t="s">
        <v>139</v>
      </c>
      <c r="B40" s="16">
        <v>118.75</v>
      </c>
      <c r="C40">
        <v>40</v>
      </c>
    </row>
    <row r="41" spans="1:3" x14ac:dyDescent="0.25">
      <c r="A41" s="29" t="s">
        <v>140</v>
      </c>
      <c r="B41" s="16">
        <v>117</v>
      </c>
      <c r="C41">
        <v>41</v>
      </c>
    </row>
    <row r="42" spans="1:3" x14ac:dyDescent="0.25">
      <c r="A42" s="29" t="s">
        <v>141</v>
      </c>
      <c r="B42" s="16">
        <v>116.71000000000001</v>
      </c>
      <c r="C42">
        <v>42</v>
      </c>
    </row>
    <row r="43" spans="1:3" x14ac:dyDescent="0.25">
      <c r="A43" s="29" t="s">
        <v>142</v>
      </c>
      <c r="B43" s="16">
        <v>114.59</v>
      </c>
      <c r="C43">
        <v>43</v>
      </c>
    </row>
    <row r="44" spans="1:3" ht="25.5" x14ac:dyDescent="0.25">
      <c r="A44" s="29" t="s">
        <v>143</v>
      </c>
      <c r="B44" s="16">
        <v>111.5</v>
      </c>
      <c r="C44">
        <v>44</v>
      </c>
    </row>
    <row r="45" spans="1:3" x14ac:dyDescent="0.25">
      <c r="A45" s="29" t="s">
        <v>144</v>
      </c>
      <c r="B45" s="16">
        <v>110</v>
      </c>
      <c r="C45">
        <v>45</v>
      </c>
    </row>
    <row r="46" spans="1:3" x14ac:dyDescent="0.25">
      <c r="A46" s="29" t="s">
        <v>145</v>
      </c>
      <c r="B46" s="16">
        <v>108</v>
      </c>
      <c r="C46">
        <v>46</v>
      </c>
    </row>
    <row r="47" spans="1:3" ht="25.5" x14ac:dyDescent="0.25">
      <c r="A47" s="29" t="s">
        <v>146</v>
      </c>
      <c r="B47" s="16">
        <v>106.83</v>
      </c>
      <c r="C47">
        <v>47</v>
      </c>
    </row>
    <row r="48" spans="1:3" ht="25.5" x14ac:dyDescent="0.25">
      <c r="A48" s="29" t="s">
        <v>147</v>
      </c>
      <c r="B48" s="16">
        <v>121.27</v>
      </c>
      <c r="C48">
        <v>48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ОО ДОП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dcterms:modified xsi:type="dcterms:W3CDTF">2020-10-20T10:44:28Z</dcterms:modified>
</cp:coreProperties>
</file>