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Анализ" sheetId="1" r:id="rId1"/>
    <sheet name="Лист2" sheetId="2" r:id="rId2"/>
    <sheet name="Лист3" sheetId="3" r:id="rId3"/>
  </sheets>
  <definedNames>
    <definedName name="_xlnm._FilterDatabase" localSheetId="0" hidden="1">Анализ!$B$31:$I$143</definedName>
    <definedName name="_xlnm.Print_Titles" localSheetId="0">Анализ!$8:$9</definedName>
  </definedNames>
  <calcPr calcId="145621"/>
</workbook>
</file>

<file path=xl/calcChain.xml><?xml version="1.0" encoding="utf-8"?>
<calcChain xmlns="http://schemas.openxmlformats.org/spreadsheetml/2006/main">
  <c r="H43" i="1" l="1"/>
  <c r="H63" i="1"/>
  <c r="D177" i="1" l="1"/>
  <c r="F25" i="1"/>
  <c r="E25" i="1"/>
  <c r="G28" i="1"/>
  <c r="D25" i="1"/>
  <c r="E46" i="1" l="1"/>
  <c r="C185" i="1" l="1"/>
  <c r="C182" i="1"/>
  <c r="C177" i="1"/>
  <c r="C171" i="1"/>
  <c r="C168" i="1"/>
  <c r="C165" i="1"/>
  <c r="C162" i="1"/>
  <c r="C159" i="1"/>
  <c r="C156" i="1"/>
  <c r="C152" i="1"/>
  <c r="H143" i="1"/>
  <c r="G143" i="1"/>
  <c r="F142" i="1"/>
  <c r="E142" i="1"/>
  <c r="D142" i="1"/>
  <c r="G142" i="1" s="1"/>
  <c r="C142" i="1"/>
  <c r="E148" i="1"/>
  <c r="F148" i="1"/>
  <c r="D148" i="1"/>
  <c r="H149" i="1"/>
  <c r="H148" i="1" s="1"/>
  <c r="G149" i="1"/>
  <c r="G148" i="1"/>
  <c r="C148" i="1"/>
  <c r="E146" i="1"/>
  <c r="F146" i="1"/>
  <c r="D146" i="1"/>
  <c r="H147" i="1"/>
  <c r="G147" i="1"/>
  <c r="G146" i="1" s="1"/>
  <c r="G140" i="1"/>
  <c r="H140" i="1"/>
  <c r="G139" i="1"/>
  <c r="H139" i="1"/>
  <c r="G138" i="1"/>
  <c r="H138" i="1"/>
  <c r="G137" i="1"/>
  <c r="H137" i="1"/>
  <c r="G136" i="1"/>
  <c r="H136" i="1"/>
  <c r="H135" i="1"/>
  <c r="G135" i="1"/>
  <c r="E124" i="1"/>
  <c r="F124" i="1"/>
  <c r="E119" i="1"/>
  <c r="F119" i="1"/>
  <c r="D124" i="1"/>
  <c r="G141" i="1"/>
  <c r="D119" i="1"/>
  <c r="E116" i="1"/>
  <c r="F116" i="1"/>
  <c r="D116" i="1"/>
  <c r="H118" i="1"/>
  <c r="G118" i="1"/>
  <c r="H117" i="1"/>
  <c r="G117" i="1"/>
  <c r="F112" i="1"/>
  <c r="E112" i="1"/>
  <c r="D112" i="1"/>
  <c r="G111" i="1"/>
  <c r="H111" i="1"/>
  <c r="H110" i="1"/>
  <c r="G110" i="1"/>
  <c r="G109" i="1"/>
  <c r="H109" i="1"/>
  <c r="F108" i="1"/>
  <c r="E108" i="1"/>
  <c r="D108" i="1"/>
  <c r="C108" i="1"/>
  <c r="C112" i="1"/>
  <c r="H113" i="1"/>
  <c r="G113" i="1"/>
  <c r="G108" i="1" l="1"/>
  <c r="H142" i="1"/>
  <c r="H146" i="1"/>
  <c r="H108" i="1"/>
  <c r="H40" i="1"/>
  <c r="F105" i="1"/>
  <c r="E105" i="1"/>
  <c r="D105" i="1"/>
  <c r="F103" i="1"/>
  <c r="E103" i="1"/>
  <c r="D103" i="1"/>
  <c r="F98" i="1"/>
  <c r="E98" i="1"/>
  <c r="D98" i="1"/>
  <c r="F65" i="1"/>
  <c r="E65" i="1"/>
  <c r="D65" i="1"/>
  <c r="G83" i="1"/>
  <c r="H83" i="1"/>
  <c r="H84" i="1"/>
  <c r="G84" i="1"/>
  <c r="G85" i="1"/>
  <c r="H85" i="1"/>
  <c r="G87" i="1"/>
  <c r="H87" i="1"/>
  <c r="G89" i="1"/>
  <c r="H89" i="1"/>
  <c r="G63" i="1"/>
  <c r="G61" i="1"/>
  <c r="H61" i="1"/>
  <c r="G62" i="1"/>
  <c r="H62" i="1"/>
  <c r="D13" i="1"/>
  <c r="E13" i="1"/>
  <c r="F13" i="1"/>
  <c r="C44" i="1"/>
  <c r="C36" i="1"/>
  <c r="C35" i="1"/>
  <c r="C33" i="1"/>
  <c r="C26" i="1"/>
  <c r="C25" i="1" s="1"/>
  <c r="F10" i="1"/>
  <c r="H23" i="1"/>
  <c r="G23" i="1"/>
  <c r="E16" i="1"/>
  <c r="F16" i="1"/>
  <c r="D16" i="1"/>
  <c r="D12" i="1" s="1"/>
  <c r="G22" i="1"/>
  <c r="H22" i="1"/>
  <c r="H21" i="1"/>
  <c r="G21" i="1"/>
  <c r="G18" i="1"/>
  <c r="H18" i="1"/>
  <c r="C24" i="1"/>
  <c r="C20" i="1"/>
  <c r="C19" i="1"/>
  <c r="C14" i="1"/>
  <c r="C13" i="1" s="1"/>
  <c r="C32" i="1" l="1"/>
  <c r="C16" i="1"/>
  <c r="C12" i="1" s="1"/>
  <c r="H174" i="1"/>
  <c r="H175" i="1"/>
  <c r="H176" i="1"/>
  <c r="G175" i="1"/>
  <c r="G176" i="1"/>
  <c r="H179" i="1"/>
  <c r="H180" i="1"/>
  <c r="C124" i="1"/>
  <c r="C119" i="1"/>
  <c r="C65" i="1"/>
  <c r="C54" i="1"/>
  <c r="C107" i="1" l="1"/>
  <c r="H17" i="1"/>
  <c r="H27" i="1" l="1"/>
  <c r="G134" i="1"/>
  <c r="H134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3" i="1"/>
  <c r="H133" i="1"/>
  <c r="H116" i="1"/>
  <c r="E114" i="1"/>
  <c r="E107" i="1" s="1"/>
  <c r="F114" i="1"/>
  <c r="F107" i="1" s="1"/>
  <c r="D114" i="1"/>
  <c r="D107" i="1" s="1"/>
  <c r="H120" i="1"/>
  <c r="G120" i="1"/>
  <c r="E185" i="1"/>
  <c r="F185" i="1"/>
  <c r="D185" i="1"/>
  <c r="G187" i="1"/>
  <c r="H187" i="1"/>
  <c r="G188" i="1"/>
  <c r="H188" i="1"/>
  <c r="G189" i="1"/>
  <c r="H189" i="1"/>
  <c r="G186" i="1"/>
  <c r="H186" i="1"/>
  <c r="G190" i="1"/>
  <c r="H190" i="1"/>
  <c r="G192" i="1"/>
  <c r="H192" i="1"/>
  <c r="G173" i="1"/>
  <c r="H173" i="1"/>
  <c r="F44" i="1"/>
  <c r="H112" i="1" l="1"/>
  <c r="G112" i="1"/>
  <c r="G116" i="1"/>
  <c r="H119" i="1"/>
  <c r="H124" i="1"/>
  <c r="G119" i="1"/>
  <c r="G114" i="1"/>
  <c r="H114" i="1" l="1"/>
  <c r="H107" i="1" s="1"/>
  <c r="G76" i="1" l="1"/>
  <c r="G71" i="1"/>
  <c r="G69" i="1"/>
  <c r="G86" i="1"/>
  <c r="H86" i="1"/>
  <c r="G90" i="1"/>
  <c r="H90" i="1"/>
  <c r="G67" i="1"/>
  <c r="H67" i="1"/>
  <c r="H69" i="1"/>
  <c r="H71" i="1"/>
  <c r="G72" i="1"/>
  <c r="H72" i="1"/>
  <c r="G73" i="1"/>
  <c r="H73" i="1"/>
  <c r="G74" i="1"/>
  <c r="H74" i="1"/>
  <c r="G75" i="1"/>
  <c r="H75" i="1"/>
  <c r="H76" i="1"/>
  <c r="G77" i="1"/>
  <c r="H77" i="1"/>
  <c r="G78" i="1"/>
  <c r="H78" i="1"/>
  <c r="G79" i="1"/>
  <c r="H79" i="1"/>
  <c r="F54" i="1"/>
  <c r="G60" i="1"/>
  <c r="G58" i="1"/>
  <c r="D54" i="1"/>
  <c r="E44" i="1"/>
  <c r="H60" i="1"/>
  <c r="H58" i="1"/>
  <c r="H48" i="1"/>
  <c r="G48" i="1"/>
  <c r="D44" i="1"/>
  <c r="G43" i="1"/>
  <c r="H34" i="1"/>
  <c r="H33" i="1"/>
  <c r="H20" i="1" l="1"/>
  <c r="H93" i="1" l="1"/>
  <c r="G93" i="1"/>
  <c r="H24" i="1"/>
  <c r="G20" i="1"/>
  <c r="G24" i="1"/>
  <c r="D182" i="1"/>
  <c r="E182" i="1"/>
  <c r="F182" i="1"/>
  <c r="E177" i="1"/>
  <c r="F177" i="1"/>
  <c r="D171" i="1"/>
  <c r="E171" i="1"/>
  <c r="F171" i="1"/>
  <c r="D168" i="1"/>
  <c r="E168" i="1"/>
  <c r="F168" i="1"/>
  <c r="D165" i="1"/>
  <c r="E165" i="1"/>
  <c r="F165" i="1"/>
  <c r="F162" i="1"/>
  <c r="D162" i="1"/>
  <c r="E162" i="1"/>
  <c r="D159" i="1"/>
  <c r="E159" i="1"/>
  <c r="F159" i="1"/>
  <c r="D156" i="1"/>
  <c r="E156" i="1"/>
  <c r="F156" i="1"/>
  <c r="E152" i="1"/>
  <c r="E100" i="1"/>
  <c r="E95" i="1"/>
  <c r="E91" i="1"/>
  <c r="E50" i="1"/>
  <c r="E41" i="1"/>
  <c r="E36" i="1"/>
  <c r="E32" i="1"/>
  <c r="E151" i="1" l="1"/>
  <c r="E12" i="1"/>
  <c r="H14" i="1" l="1"/>
  <c r="G14" i="1"/>
  <c r="G40" i="1"/>
  <c r="H115" i="1"/>
  <c r="H125" i="1"/>
  <c r="G115" i="1"/>
  <c r="G125" i="1"/>
  <c r="G124" i="1" s="1"/>
  <c r="G107" i="1" s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7" i="1"/>
  <c r="H178" i="1"/>
  <c r="H181" i="1"/>
  <c r="H182" i="1"/>
  <c r="H183" i="1"/>
  <c r="H184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4" i="1"/>
  <c r="G177" i="1"/>
  <c r="G178" i="1"/>
  <c r="G181" i="1"/>
  <c r="G182" i="1"/>
  <c r="G183" i="1"/>
  <c r="G184" i="1"/>
  <c r="G185" i="1"/>
  <c r="D152" i="1"/>
  <c r="D151" i="1" s="1"/>
  <c r="F152" i="1"/>
  <c r="F151" i="1" s="1"/>
  <c r="D36" i="1"/>
  <c r="F36" i="1"/>
  <c r="H152" i="1" l="1"/>
  <c r="G152" i="1"/>
  <c r="G151" i="1"/>
  <c r="G106" i="1"/>
  <c r="H102" i="1"/>
  <c r="H103" i="1"/>
  <c r="H104" i="1"/>
  <c r="H105" i="1"/>
  <c r="H106" i="1"/>
  <c r="G102" i="1"/>
  <c r="G103" i="1"/>
  <c r="G104" i="1"/>
  <c r="G105" i="1"/>
  <c r="D100" i="1"/>
  <c r="F100" i="1"/>
  <c r="C100" i="1"/>
  <c r="G99" i="1"/>
  <c r="G98" i="1"/>
  <c r="H97" i="1"/>
  <c r="H98" i="1"/>
  <c r="G97" i="1"/>
  <c r="D95" i="1"/>
  <c r="F95" i="1"/>
  <c r="C95" i="1"/>
  <c r="D91" i="1"/>
  <c r="F91" i="1"/>
  <c r="C91" i="1"/>
  <c r="H51" i="1"/>
  <c r="H52" i="1"/>
  <c r="H53" i="1"/>
  <c r="G51" i="1"/>
  <c r="G52" i="1"/>
  <c r="G53" i="1"/>
  <c r="D50" i="1"/>
  <c r="F50" i="1"/>
  <c r="C50" i="1"/>
  <c r="H49" i="1"/>
  <c r="G49" i="1"/>
  <c r="D41" i="1"/>
  <c r="F41" i="1"/>
  <c r="C41" i="1"/>
  <c r="H41" i="1" s="1"/>
  <c r="H37" i="1"/>
  <c r="H38" i="1"/>
  <c r="G37" i="1"/>
  <c r="G38" i="1"/>
  <c r="D32" i="1"/>
  <c r="F32" i="1"/>
  <c r="H26" i="1"/>
  <c r="H19" i="1"/>
  <c r="G26" i="1"/>
  <c r="G27" i="1"/>
  <c r="G19" i="1"/>
  <c r="G39" i="1"/>
  <c r="H39" i="1"/>
  <c r="H80" i="1"/>
  <c r="H81" i="1"/>
  <c r="G80" i="1"/>
  <c r="G81" i="1"/>
  <c r="D31" i="1" l="1"/>
  <c r="F31" i="1"/>
  <c r="F30" i="1" s="1"/>
  <c r="G13" i="1"/>
  <c r="H32" i="1"/>
  <c r="D30" i="1"/>
  <c r="G32" i="1"/>
  <c r="F12" i="1"/>
  <c r="H25" i="1"/>
  <c r="G25" i="1"/>
  <c r="H56" i="1"/>
  <c r="H57" i="1"/>
  <c r="G55" i="1"/>
  <c r="G56" i="1"/>
  <c r="G57" i="1"/>
  <c r="H31" i="1" l="1"/>
  <c r="G31" i="1"/>
  <c r="G101" i="1"/>
  <c r="G96" i="1"/>
  <c r="G94" i="1"/>
  <c r="G92" i="1"/>
  <c r="G82" i="1"/>
  <c r="G66" i="1"/>
  <c r="G64" i="1"/>
  <c r="G59" i="1"/>
  <c r="G50" i="1"/>
  <c r="G47" i="1"/>
  <c r="G46" i="1"/>
  <c r="G45" i="1"/>
  <c r="G42" i="1"/>
  <c r="G35" i="1"/>
  <c r="G34" i="1"/>
  <c r="G33" i="1"/>
  <c r="G17" i="1"/>
  <c r="H42" i="1"/>
  <c r="H45" i="1"/>
  <c r="H46" i="1"/>
  <c r="H47" i="1"/>
  <c r="H50" i="1"/>
  <c r="H55" i="1"/>
  <c r="H59" i="1"/>
  <c r="H64" i="1"/>
  <c r="H66" i="1"/>
  <c r="H82" i="1"/>
  <c r="H92" i="1"/>
  <c r="H94" i="1"/>
  <c r="H96" i="1"/>
  <c r="H99" i="1"/>
  <c r="H35" i="1"/>
  <c r="H101" i="1"/>
  <c r="G41" i="1" l="1"/>
  <c r="G65" i="1"/>
  <c r="G95" i="1"/>
  <c r="G100" i="1"/>
  <c r="G30" i="1"/>
  <c r="G54" i="1"/>
  <c r="G91" i="1"/>
  <c r="H91" i="1"/>
  <c r="H65" i="1"/>
  <c r="H54" i="1"/>
  <c r="H44" i="1"/>
  <c r="G44" i="1"/>
  <c r="H95" i="1"/>
  <c r="G36" i="1"/>
  <c r="H36" i="1"/>
  <c r="H13" i="1"/>
  <c r="G16" i="1" l="1"/>
  <c r="H16" i="1"/>
  <c r="G12" i="1"/>
  <c r="H12" i="1"/>
  <c r="H100" i="1"/>
  <c r="E54" i="1"/>
  <c r="E31" i="1" s="1"/>
  <c r="E30" i="1" s="1"/>
  <c r="H185" i="1"/>
  <c r="C151" i="1"/>
  <c r="H151" i="1" l="1"/>
  <c r="C30" i="1"/>
  <c r="H30" i="1" s="1"/>
</calcChain>
</file>

<file path=xl/sharedStrings.xml><?xml version="1.0" encoding="utf-8"?>
<sst xmlns="http://schemas.openxmlformats.org/spreadsheetml/2006/main" count="196" uniqueCount="159">
  <si>
    <t>(наименование организации)</t>
  </si>
  <si>
    <t>тыс. руб.</t>
  </si>
  <si>
    <t>Наименование показателя</t>
  </si>
  <si>
    <t>211</t>
  </si>
  <si>
    <t xml:space="preserve">                                    (подпись)            (расшифровка подписи)</t>
  </si>
  <si>
    <t>Вид финансового обеспечения деятельности:</t>
  </si>
  <si>
    <t>Код аналитики</t>
  </si>
  <si>
    <t>130</t>
  </si>
  <si>
    <t>180</t>
  </si>
  <si>
    <t>Доходы от оказания платных услуг (работ), в том числе:</t>
  </si>
  <si>
    <t>1. ДОХОДЫ</t>
  </si>
  <si>
    <t>2. РАСХОДЫ</t>
  </si>
  <si>
    <t>100</t>
  </si>
  <si>
    <t xml:space="preserve">Оплата отопления </t>
  </si>
  <si>
    <r>
      <t>Оплата потребления электрической энергии</t>
    </r>
    <r>
      <rPr>
        <b/>
        <i/>
        <sz val="12"/>
        <rFont val="Times New Roman"/>
        <family val="1"/>
        <charset val="204"/>
      </rPr>
      <t xml:space="preserve"> </t>
    </r>
  </si>
  <si>
    <t>остаток на начало года</t>
  </si>
  <si>
    <t xml:space="preserve">Оплата за водоснабжение, водоотведение  </t>
  </si>
  <si>
    <t>Субсидии на выполнение муниципального задания, в том числе:</t>
  </si>
  <si>
    <t>Субсидии на иные цели,  в том числе:</t>
  </si>
  <si>
    <t>Расходы всего, в том числе:</t>
  </si>
  <si>
    <t>Доходы - всего, в том числе:</t>
  </si>
  <si>
    <t>Расходы по муниципальному заданию, в т.ч.:</t>
  </si>
  <si>
    <t>210</t>
  </si>
  <si>
    <t>Услуги связи, в т.ч.:</t>
  </si>
  <si>
    <t>абонентская плата</t>
  </si>
  <si>
    <t>междугородние переговоры</t>
  </si>
  <si>
    <t>почтовые расходы</t>
  </si>
  <si>
    <t>заработная плата</t>
  </si>
  <si>
    <t>прочие выплаты</t>
  </si>
  <si>
    <t>начисления на выплаты по заработной плате</t>
  </si>
  <si>
    <t>Транспортные услуги, в т.ч.:</t>
  </si>
  <si>
    <t>Коммунальные услуги всего, в т.ч.:</t>
  </si>
  <si>
    <t>Арендная плата за пользование имуществом, в т.ч.:</t>
  </si>
  <si>
    <t>Работы, услуги по содержанию имущества, в т.ч.:</t>
  </si>
  <si>
    <t>Прочие работы, услуги, в т..ч.:</t>
  </si>
  <si>
    <t>Прочие расходы, в т..ч.:</t>
  </si>
  <si>
    <t>Увеличение стоимости основных средств, в т..ч.:</t>
  </si>
  <si>
    <t>Увеличение стоимости материальных запасов, в т.ч.:</t>
  </si>
  <si>
    <t>Расходы по субсидиям на иные цели, в т.ч.:</t>
  </si>
  <si>
    <t>интернет</t>
  </si>
  <si>
    <t>Итого:</t>
  </si>
  <si>
    <t>остаток</t>
  </si>
  <si>
    <t>Расходы по платным услугам, в т.ч.:</t>
  </si>
  <si>
    <t>Исполнение плановых назначений               (гр.4-гр.6)</t>
  </si>
  <si>
    <t>Приложение № 1</t>
  </si>
  <si>
    <t>Оплата труда и начисления на выплаты по оплате труда, в т.ч.:</t>
  </si>
  <si>
    <t>Фактическое исполнение за 2019 год</t>
  </si>
  <si>
    <t>платные услуги</t>
  </si>
  <si>
    <t>пожертвования</t>
  </si>
  <si>
    <t>% исполнения к 2019 году  (гр.6/гр.3)</t>
  </si>
  <si>
    <t>Резервный фонд Правительства КО - Капитальный ремонт фасада МАУДО "Черняховская художественная школа им.М.Тенишевой"</t>
  </si>
  <si>
    <t>Расходы на изготовление. проверку и корректировку ПСД</t>
  </si>
  <si>
    <t>Мероприятия в сфере культуры</t>
  </si>
  <si>
    <t>Проведение ремонтных работ в учреждениях культуры, осуществляемых за счет средств местного бюджета</t>
  </si>
  <si>
    <t>Отведение поверхностных вод</t>
  </si>
  <si>
    <t>ТКО</t>
  </si>
  <si>
    <t>Вывоз мусора</t>
  </si>
  <si>
    <t>Дератизация</t>
  </si>
  <si>
    <t>Зарядка и проверка огетушителей</t>
  </si>
  <si>
    <t>Испытание качества огнезащитной обработки деревянных конструкций</t>
  </si>
  <si>
    <t>Работы по опресовке и промывке системы отопления</t>
  </si>
  <si>
    <t>Работы по испытанию электроустановки</t>
  </si>
  <si>
    <t>Заправка картриджей</t>
  </si>
  <si>
    <t>Охранная сигнализация (тех.обс.ср-в АУПС)</t>
  </si>
  <si>
    <t>Мониторинг противопожарной безопасности (передача сигнала на пульт пож.части)</t>
  </si>
  <si>
    <t>Обслуживание бух.программы"1С Предприятие"</t>
  </si>
  <si>
    <t>Тех. обслуживание «Тревожная кнопка»</t>
  </si>
  <si>
    <t>Охрана объекта</t>
  </si>
  <si>
    <t>Информационное сопровождение программ (СБИС, Бюджет 12м)</t>
  </si>
  <si>
    <t>Электронные ключи «Камин»</t>
  </si>
  <si>
    <t xml:space="preserve">Техническое обслуживание сайта </t>
  </si>
  <si>
    <t>Обучение сотрудников по пожарной безопасности</t>
  </si>
  <si>
    <t>Печатные услуги (реклама, афиши)</t>
  </si>
  <si>
    <t>Печатные услуги (свидетельства)</t>
  </si>
  <si>
    <t>Ремонт кровли (долг 2018г)</t>
  </si>
  <si>
    <t>Антивирусная программа</t>
  </si>
  <si>
    <t>Шкаф с замками</t>
  </si>
  <si>
    <t>Переключатель RVM D-Link DKVM-4M</t>
  </si>
  <si>
    <t>Пени начисленные  за несвоевременную уплату страховых взносов</t>
  </si>
  <si>
    <t>Приобретение хозяйственных товаров</t>
  </si>
  <si>
    <t xml:space="preserve">Канцелярские товары </t>
  </si>
  <si>
    <t>Печатные услуги (изготовление свидетельств, буклетов)</t>
  </si>
  <si>
    <t xml:space="preserve">Оплата страховки </t>
  </si>
  <si>
    <t>Ремонт классов</t>
  </si>
  <si>
    <t xml:space="preserve">Налог по УСН </t>
  </si>
  <si>
    <t>Шкаф-стелаж</t>
  </si>
  <si>
    <t>Закупка прочих материальных запасов (ткань, нитки)</t>
  </si>
  <si>
    <t>Закупка канцелярских товаров</t>
  </si>
  <si>
    <t>Закупка расходных материалов к оргтехнике</t>
  </si>
  <si>
    <t>Закупка питьевой воды</t>
  </si>
  <si>
    <t xml:space="preserve">Закупка хоз.материалов (моющие, чистящие ср-ва)
</t>
  </si>
  <si>
    <t>Ремонт системы ХВС</t>
  </si>
  <si>
    <t>Услуги организации питания</t>
  </si>
  <si>
    <t>Изготовление  стенда</t>
  </si>
  <si>
    <t xml:space="preserve">Организация проведения конкурсов, мероприятий </t>
  </si>
  <si>
    <t>Печатные услуги (афиша)</t>
  </si>
  <si>
    <t>Услуги по  корректировке проектно-сметной документации</t>
  </si>
  <si>
    <t>Взнос за участие в фестивале</t>
  </si>
  <si>
    <t xml:space="preserve">Проведение работ по капитальному ремонту фасада здания муниципального автономного учреждения доп.образования «Черняховская художественная школа им.Марии  Тенишевой» </t>
  </si>
  <si>
    <t>Проектно-сметная документация</t>
  </si>
  <si>
    <t>Система видеонаблюдения</t>
  </si>
  <si>
    <t>Прочие услуги</t>
  </si>
  <si>
    <t>проведение конкурсов</t>
  </si>
  <si>
    <t>страхование выставки</t>
  </si>
  <si>
    <t>Лицензирование</t>
  </si>
  <si>
    <t>Закупка стр. материалов для  ремонтных работ</t>
  </si>
  <si>
    <t>закуп оборудования для классов</t>
  </si>
  <si>
    <t>Руководитель          ____________     Карпичева И.В.</t>
  </si>
  <si>
    <t xml:space="preserve">       (должность)                         (подпись)             (расшифровка подписи)</t>
  </si>
  <si>
    <t>Главный бухгалтер            ___________________    Михайлова Ю.Н.  тел.: 3-13-43</t>
  </si>
  <si>
    <t>Муниципальное автономное учреждение дополнительного образования «Черняховская художественная школа им. М. Тенишевой</t>
  </si>
  <si>
    <t>«_____» марта 2021г.</t>
  </si>
  <si>
    <t>Утверждено плановых назначений на 2020 год</t>
  </si>
  <si>
    <t>начисление за 2020 год</t>
  </si>
  <si>
    <t>Фактическое исполнение за 2020 год</t>
  </si>
  <si>
    <t>Анализ  финансово-экономической  деятельности по видам финансового обеспечения   за 2020 год</t>
  </si>
  <si>
    <t>Погашение кредиторской задолженности прощлых лет</t>
  </si>
  <si>
    <t>Обеспечение безопасностиучреждений культуры</t>
  </si>
  <si>
    <t>Укрепление материально-технической базыучреждений культуры</t>
  </si>
  <si>
    <t>Субсидии на создание новых местдополнительного образования детей</t>
  </si>
  <si>
    <t>Гидравлическое испытание трубопроводов систем отопления, водопровода и горячего водоснабжения</t>
  </si>
  <si>
    <t>Техническое  обслуживание средств АУПС, КТС</t>
  </si>
  <si>
    <t>Техническая поддержка программного изделия "Контур"</t>
  </si>
  <si>
    <t>Техническая поддержка программного изделия "Аверс"</t>
  </si>
  <si>
    <t>За услуги по предоставлению места на сервере для размещения сайта</t>
  </si>
  <si>
    <t>Лицензия 1С-Битрикс: управление сайтом</t>
  </si>
  <si>
    <t>Дезинфекция</t>
  </si>
  <si>
    <t xml:space="preserve">Подписка ИТС Бюджет </t>
  </si>
  <si>
    <t>За обезвреживание ртутьсодержащие отходы</t>
  </si>
  <si>
    <t>Услуги по проведению обязательного периодического мед. осмотра</t>
  </si>
  <si>
    <t>Огнезащитная обработка деревянных конструкций чердачного помещения</t>
  </si>
  <si>
    <t>Предоставление услуг "Виртуальный хостинг"</t>
  </si>
  <si>
    <t>Услуги по договорам</t>
  </si>
  <si>
    <t>Административный штраф</t>
  </si>
  <si>
    <t>За термометр инфракрасный, бесконтактный</t>
  </si>
  <si>
    <t>Компьютерное оборудование</t>
  </si>
  <si>
    <t>Полиграфическая продукция</t>
  </si>
  <si>
    <t>Дезинфекцирующие средства</t>
  </si>
  <si>
    <t>Продукты питания (вода)</t>
  </si>
  <si>
    <t>Выполненные работы текущего ремонта здания</t>
  </si>
  <si>
    <t>Изготов. металлич изделия (ворота с калиткой) (обеспечение безопасн чрежд культуры)</t>
  </si>
  <si>
    <t>Проведение образовательных услуг</t>
  </si>
  <si>
    <t>Ремонтные работы</t>
  </si>
  <si>
    <t xml:space="preserve">Усл. технич. надзора по кап. рем фасада объекта культ. насл. «Особняк 1912 года» </t>
  </si>
  <si>
    <t>Лицензия комп для школ/садик первая помощь(Укреплен материал-технич. базы учреж культуры)</t>
  </si>
  <si>
    <t>Полиграфические услуги</t>
  </si>
  <si>
    <t>Строительный материал</t>
  </si>
  <si>
    <t>добровольный орг. взнос</t>
  </si>
  <si>
    <t>заработная плата (кредиторская задолженность прошлых лет по требованию налоговой инспекции)</t>
  </si>
  <si>
    <t>начисления на выплаты по заработной плате (кредиторская задолженность прошлых лет по требованию налоговой инспекции)</t>
  </si>
  <si>
    <t>абонентская плата  (кредиторская задолженность прошлых лет)</t>
  </si>
  <si>
    <t>Оплата отопления (кредиторская задолженность прошлых лет)</t>
  </si>
  <si>
    <t>ТКО (кредиторская задолженность прошлых лет)</t>
  </si>
  <si>
    <t>Пени начисленные  за несвоевременную уплату страховых взносов(кредиторская задолженность прошлых лет)</t>
  </si>
  <si>
    <t xml:space="preserve"> Транспортные услуги (кредиторская задолженность прошлых лет 745,80 руб)</t>
  </si>
  <si>
    <r>
      <t>Оплата потребления электрической энергии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(кредиторская задолженность прошлых лет)</t>
    </r>
  </si>
  <si>
    <t>Обслуживание бух.программы"1С Предприятие" (кредиторская задолженность прошлых лет)</t>
  </si>
  <si>
    <t>Техническое обслуживание сайта (кредиторская задолженность прошлых лет)</t>
  </si>
  <si>
    <t>За специал. оценку условий труда рабочих мест (кредиторская задолженность прошлых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</si>
</sst>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_р_.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14" fillId="0" borderId="0" xfId="0" applyNumberFormat="1" applyFont="1" applyAlignment="1">
      <alignment vertical="center" wrapText="1"/>
    </xf>
    <xf numFmtId="0" fontId="3" fillId="8" borderId="1" xfId="0" applyFont="1" applyFill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6" fontId="3" fillId="8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166" fontId="1" fillId="8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02"/>
  <sheetViews>
    <sheetView tabSelected="1" zoomScaleNormal="100" workbookViewId="0">
      <selection activeCell="D43" sqref="D43"/>
    </sheetView>
  </sheetViews>
  <sheetFormatPr defaultColWidth="9.28515625" defaultRowHeight="15.75" outlineLevelRow="1" x14ac:dyDescent="0.25"/>
  <cols>
    <col min="1" max="1" width="78.28515625" style="1" customWidth="1"/>
    <col min="2" max="2" width="8.28515625" style="2" customWidth="1"/>
    <col min="3" max="3" width="15" style="2" customWidth="1"/>
    <col min="4" max="4" width="16.28515625" style="2" customWidth="1"/>
    <col min="5" max="5" width="14.140625" style="2" customWidth="1"/>
    <col min="6" max="6" width="15.5703125" style="2" customWidth="1"/>
    <col min="7" max="7" width="16.140625" style="2" customWidth="1"/>
    <col min="8" max="8" width="15.5703125" style="2" customWidth="1"/>
    <col min="9" max="9" width="11.140625" style="2" customWidth="1"/>
    <col min="10" max="10" width="13.140625" style="2" customWidth="1"/>
    <col min="11" max="256" width="9.28515625" style="2"/>
    <col min="257" max="257" width="78.28515625" style="2" customWidth="1"/>
    <col min="258" max="258" width="13.28515625" style="2" customWidth="1"/>
    <col min="259" max="259" width="7.5703125" style="2" customWidth="1"/>
    <col min="260" max="260" width="13.140625" style="2" customWidth="1"/>
    <col min="261" max="262" width="12.28515625" style="2" customWidth="1"/>
    <col min="263" max="263" width="12.140625" style="2" customWidth="1"/>
    <col min="264" max="264" width="11.42578125" style="2" customWidth="1"/>
    <col min="265" max="265" width="11.140625" style="2" customWidth="1"/>
    <col min="266" max="266" width="5.7109375" style="2" customWidth="1"/>
    <col min="267" max="512" width="9.28515625" style="2"/>
    <col min="513" max="513" width="78.28515625" style="2" customWidth="1"/>
    <col min="514" max="514" width="13.28515625" style="2" customWidth="1"/>
    <col min="515" max="515" width="7.5703125" style="2" customWidth="1"/>
    <col min="516" max="516" width="13.140625" style="2" customWidth="1"/>
    <col min="517" max="518" width="12.28515625" style="2" customWidth="1"/>
    <col min="519" max="519" width="12.140625" style="2" customWidth="1"/>
    <col min="520" max="520" width="11.42578125" style="2" customWidth="1"/>
    <col min="521" max="521" width="11.140625" style="2" customWidth="1"/>
    <col min="522" max="522" width="5.7109375" style="2" customWidth="1"/>
    <col min="523" max="768" width="9.28515625" style="2"/>
    <col min="769" max="769" width="78.28515625" style="2" customWidth="1"/>
    <col min="770" max="770" width="13.28515625" style="2" customWidth="1"/>
    <col min="771" max="771" width="7.5703125" style="2" customWidth="1"/>
    <col min="772" max="772" width="13.140625" style="2" customWidth="1"/>
    <col min="773" max="774" width="12.28515625" style="2" customWidth="1"/>
    <col min="775" max="775" width="12.140625" style="2" customWidth="1"/>
    <col min="776" max="776" width="11.42578125" style="2" customWidth="1"/>
    <col min="777" max="777" width="11.140625" style="2" customWidth="1"/>
    <col min="778" max="778" width="5.7109375" style="2" customWidth="1"/>
    <col min="779" max="1024" width="9.28515625" style="2"/>
    <col min="1025" max="1025" width="78.28515625" style="2" customWidth="1"/>
    <col min="1026" max="1026" width="13.28515625" style="2" customWidth="1"/>
    <col min="1027" max="1027" width="7.5703125" style="2" customWidth="1"/>
    <col min="1028" max="1028" width="13.140625" style="2" customWidth="1"/>
    <col min="1029" max="1030" width="12.28515625" style="2" customWidth="1"/>
    <col min="1031" max="1031" width="12.140625" style="2" customWidth="1"/>
    <col min="1032" max="1032" width="11.42578125" style="2" customWidth="1"/>
    <col min="1033" max="1033" width="11.140625" style="2" customWidth="1"/>
    <col min="1034" max="1034" width="5.7109375" style="2" customWidth="1"/>
    <col min="1035" max="1280" width="9.28515625" style="2"/>
    <col min="1281" max="1281" width="78.28515625" style="2" customWidth="1"/>
    <col min="1282" max="1282" width="13.28515625" style="2" customWidth="1"/>
    <col min="1283" max="1283" width="7.5703125" style="2" customWidth="1"/>
    <col min="1284" max="1284" width="13.140625" style="2" customWidth="1"/>
    <col min="1285" max="1286" width="12.28515625" style="2" customWidth="1"/>
    <col min="1287" max="1287" width="12.140625" style="2" customWidth="1"/>
    <col min="1288" max="1288" width="11.42578125" style="2" customWidth="1"/>
    <col min="1289" max="1289" width="11.140625" style="2" customWidth="1"/>
    <col min="1290" max="1290" width="5.7109375" style="2" customWidth="1"/>
    <col min="1291" max="1536" width="9.28515625" style="2"/>
    <col min="1537" max="1537" width="78.28515625" style="2" customWidth="1"/>
    <col min="1538" max="1538" width="13.28515625" style="2" customWidth="1"/>
    <col min="1539" max="1539" width="7.5703125" style="2" customWidth="1"/>
    <col min="1540" max="1540" width="13.140625" style="2" customWidth="1"/>
    <col min="1541" max="1542" width="12.28515625" style="2" customWidth="1"/>
    <col min="1543" max="1543" width="12.140625" style="2" customWidth="1"/>
    <col min="1544" max="1544" width="11.42578125" style="2" customWidth="1"/>
    <col min="1545" max="1545" width="11.140625" style="2" customWidth="1"/>
    <col min="1546" max="1546" width="5.7109375" style="2" customWidth="1"/>
    <col min="1547" max="1792" width="9.28515625" style="2"/>
    <col min="1793" max="1793" width="78.28515625" style="2" customWidth="1"/>
    <col min="1794" max="1794" width="13.28515625" style="2" customWidth="1"/>
    <col min="1795" max="1795" width="7.5703125" style="2" customWidth="1"/>
    <col min="1796" max="1796" width="13.140625" style="2" customWidth="1"/>
    <col min="1797" max="1798" width="12.28515625" style="2" customWidth="1"/>
    <col min="1799" max="1799" width="12.140625" style="2" customWidth="1"/>
    <col min="1800" max="1800" width="11.42578125" style="2" customWidth="1"/>
    <col min="1801" max="1801" width="11.140625" style="2" customWidth="1"/>
    <col min="1802" max="1802" width="5.7109375" style="2" customWidth="1"/>
    <col min="1803" max="2048" width="9.28515625" style="2"/>
    <col min="2049" max="2049" width="78.28515625" style="2" customWidth="1"/>
    <col min="2050" max="2050" width="13.28515625" style="2" customWidth="1"/>
    <col min="2051" max="2051" width="7.5703125" style="2" customWidth="1"/>
    <col min="2052" max="2052" width="13.140625" style="2" customWidth="1"/>
    <col min="2053" max="2054" width="12.28515625" style="2" customWidth="1"/>
    <col min="2055" max="2055" width="12.140625" style="2" customWidth="1"/>
    <col min="2056" max="2056" width="11.42578125" style="2" customWidth="1"/>
    <col min="2057" max="2057" width="11.140625" style="2" customWidth="1"/>
    <col min="2058" max="2058" width="5.7109375" style="2" customWidth="1"/>
    <col min="2059" max="2304" width="9.28515625" style="2"/>
    <col min="2305" max="2305" width="78.28515625" style="2" customWidth="1"/>
    <col min="2306" max="2306" width="13.28515625" style="2" customWidth="1"/>
    <col min="2307" max="2307" width="7.5703125" style="2" customWidth="1"/>
    <col min="2308" max="2308" width="13.140625" style="2" customWidth="1"/>
    <col min="2309" max="2310" width="12.28515625" style="2" customWidth="1"/>
    <col min="2311" max="2311" width="12.140625" style="2" customWidth="1"/>
    <col min="2312" max="2312" width="11.42578125" style="2" customWidth="1"/>
    <col min="2313" max="2313" width="11.140625" style="2" customWidth="1"/>
    <col min="2314" max="2314" width="5.7109375" style="2" customWidth="1"/>
    <col min="2315" max="2560" width="9.28515625" style="2"/>
    <col min="2561" max="2561" width="78.28515625" style="2" customWidth="1"/>
    <col min="2562" max="2562" width="13.28515625" style="2" customWidth="1"/>
    <col min="2563" max="2563" width="7.5703125" style="2" customWidth="1"/>
    <col min="2564" max="2564" width="13.140625" style="2" customWidth="1"/>
    <col min="2565" max="2566" width="12.28515625" style="2" customWidth="1"/>
    <col min="2567" max="2567" width="12.140625" style="2" customWidth="1"/>
    <col min="2568" max="2568" width="11.42578125" style="2" customWidth="1"/>
    <col min="2569" max="2569" width="11.140625" style="2" customWidth="1"/>
    <col min="2570" max="2570" width="5.7109375" style="2" customWidth="1"/>
    <col min="2571" max="2816" width="9.28515625" style="2"/>
    <col min="2817" max="2817" width="78.28515625" style="2" customWidth="1"/>
    <col min="2818" max="2818" width="13.28515625" style="2" customWidth="1"/>
    <col min="2819" max="2819" width="7.5703125" style="2" customWidth="1"/>
    <col min="2820" max="2820" width="13.140625" style="2" customWidth="1"/>
    <col min="2821" max="2822" width="12.28515625" style="2" customWidth="1"/>
    <col min="2823" max="2823" width="12.140625" style="2" customWidth="1"/>
    <col min="2824" max="2824" width="11.42578125" style="2" customWidth="1"/>
    <col min="2825" max="2825" width="11.140625" style="2" customWidth="1"/>
    <col min="2826" max="2826" width="5.7109375" style="2" customWidth="1"/>
    <col min="2827" max="3072" width="9.28515625" style="2"/>
    <col min="3073" max="3073" width="78.28515625" style="2" customWidth="1"/>
    <col min="3074" max="3074" width="13.28515625" style="2" customWidth="1"/>
    <col min="3075" max="3075" width="7.5703125" style="2" customWidth="1"/>
    <col min="3076" max="3076" width="13.140625" style="2" customWidth="1"/>
    <col min="3077" max="3078" width="12.28515625" style="2" customWidth="1"/>
    <col min="3079" max="3079" width="12.140625" style="2" customWidth="1"/>
    <col min="3080" max="3080" width="11.42578125" style="2" customWidth="1"/>
    <col min="3081" max="3081" width="11.140625" style="2" customWidth="1"/>
    <col min="3082" max="3082" width="5.7109375" style="2" customWidth="1"/>
    <col min="3083" max="3328" width="9.28515625" style="2"/>
    <col min="3329" max="3329" width="78.28515625" style="2" customWidth="1"/>
    <col min="3330" max="3330" width="13.28515625" style="2" customWidth="1"/>
    <col min="3331" max="3331" width="7.5703125" style="2" customWidth="1"/>
    <col min="3332" max="3332" width="13.140625" style="2" customWidth="1"/>
    <col min="3333" max="3334" width="12.28515625" style="2" customWidth="1"/>
    <col min="3335" max="3335" width="12.140625" style="2" customWidth="1"/>
    <col min="3336" max="3336" width="11.42578125" style="2" customWidth="1"/>
    <col min="3337" max="3337" width="11.140625" style="2" customWidth="1"/>
    <col min="3338" max="3338" width="5.7109375" style="2" customWidth="1"/>
    <col min="3339" max="3584" width="9.28515625" style="2"/>
    <col min="3585" max="3585" width="78.28515625" style="2" customWidth="1"/>
    <col min="3586" max="3586" width="13.28515625" style="2" customWidth="1"/>
    <col min="3587" max="3587" width="7.5703125" style="2" customWidth="1"/>
    <col min="3588" max="3588" width="13.140625" style="2" customWidth="1"/>
    <col min="3589" max="3590" width="12.28515625" style="2" customWidth="1"/>
    <col min="3591" max="3591" width="12.140625" style="2" customWidth="1"/>
    <col min="3592" max="3592" width="11.42578125" style="2" customWidth="1"/>
    <col min="3593" max="3593" width="11.140625" style="2" customWidth="1"/>
    <col min="3594" max="3594" width="5.7109375" style="2" customWidth="1"/>
    <col min="3595" max="3840" width="9.28515625" style="2"/>
    <col min="3841" max="3841" width="78.28515625" style="2" customWidth="1"/>
    <col min="3842" max="3842" width="13.28515625" style="2" customWidth="1"/>
    <col min="3843" max="3843" width="7.5703125" style="2" customWidth="1"/>
    <col min="3844" max="3844" width="13.140625" style="2" customWidth="1"/>
    <col min="3845" max="3846" width="12.28515625" style="2" customWidth="1"/>
    <col min="3847" max="3847" width="12.140625" style="2" customWidth="1"/>
    <col min="3848" max="3848" width="11.42578125" style="2" customWidth="1"/>
    <col min="3849" max="3849" width="11.140625" style="2" customWidth="1"/>
    <col min="3850" max="3850" width="5.7109375" style="2" customWidth="1"/>
    <col min="3851" max="4096" width="9.28515625" style="2"/>
    <col min="4097" max="4097" width="78.28515625" style="2" customWidth="1"/>
    <col min="4098" max="4098" width="13.28515625" style="2" customWidth="1"/>
    <col min="4099" max="4099" width="7.5703125" style="2" customWidth="1"/>
    <col min="4100" max="4100" width="13.140625" style="2" customWidth="1"/>
    <col min="4101" max="4102" width="12.28515625" style="2" customWidth="1"/>
    <col min="4103" max="4103" width="12.140625" style="2" customWidth="1"/>
    <col min="4104" max="4104" width="11.42578125" style="2" customWidth="1"/>
    <col min="4105" max="4105" width="11.140625" style="2" customWidth="1"/>
    <col min="4106" max="4106" width="5.7109375" style="2" customWidth="1"/>
    <col min="4107" max="4352" width="9.28515625" style="2"/>
    <col min="4353" max="4353" width="78.28515625" style="2" customWidth="1"/>
    <col min="4354" max="4354" width="13.28515625" style="2" customWidth="1"/>
    <col min="4355" max="4355" width="7.5703125" style="2" customWidth="1"/>
    <col min="4356" max="4356" width="13.140625" style="2" customWidth="1"/>
    <col min="4357" max="4358" width="12.28515625" style="2" customWidth="1"/>
    <col min="4359" max="4359" width="12.140625" style="2" customWidth="1"/>
    <col min="4360" max="4360" width="11.42578125" style="2" customWidth="1"/>
    <col min="4361" max="4361" width="11.140625" style="2" customWidth="1"/>
    <col min="4362" max="4362" width="5.7109375" style="2" customWidth="1"/>
    <col min="4363" max="4608" width="9.28515625" style="2"/>
    <col min="4609" max="4609" width="78.28515625" style="2" customWidth="1"/>
    <col min="4610" max="4610" width="13.28515625" style="2" customWidth="1"/>
    <col min="4611" max="4611" width="7.5703125" style="2" customWidth="1"/>
    <col min="4612" max="4612" width="13.140625" style="2" customWidth="1"/>
    <col min="4613" max="4614" width="12.28515625" style="2" customWidth="1"/>
    <col min="4615" max="4615" width="12.140625" style="2" customWidth="1"/>
    <col min="4616" max="4616" width="11.42578125" style="2" customWidth="1"/>
    <col min="4617" max="4617" width="11.140625" style="2" customWidth="1"/>
    <col min="4618" max="4618" width="5.7109375" style="2" customWidth="1"/>
    <col min="4619" max="4864" width="9.28515625" style="2"/>
    <col min="4865" max="4865" width="78.28515625" style="2" customWidth="1"/>
    <col min="4866" max="4866" width="13.28515625" style="2" customWidth="1"/>
    <col min="4867" max="4867" width="7.5703125" style="2" customWidth="1"/>
    <col min="4868" max="4868" width="13.140625" style="2" customWidth="1"/>
    <col min="4869" max="4870" width="12.28515625" style="2" customWidth="1"/>
    <col min="4871" max="4871" width="12.140625" style="2" customWidth="1"/>
    <col min="4872" max="4872" width="11.42578125" style="2" customWidth="1"/>
    <col min="4873" max="4873" width="11.140625" style="2" customWidth="1"/>
    <col min="4874" max="4874" width="5.7109375" style="2" customWidth="1"/>
    <col min="4875" max="5120" width="9.28515625" style="2"/>
    <col min="5121" max="5121" width="78.28515625" style="2" customWidth="1"/>
    <col min="5122" max="5122" width="13.28515625" style="2" customWidth="1"/>
    <col min="5123" max="5123" width="7.5703125" style="2" customWidth="1"/>
    <col min="5124" max="5124" width="13.140625" style="2" customWidth="1"/>
    <col min="5125" max="5126" width="12.28515625" style="2" customWidth="1"/>
    <col min="5127" max="5127" width="12.140625" style="2" customWidth="1"/>
    <col min="5128" max="5128" width="11.42578125" style="2" customWidth="1"/>
    <col min="5129" max="5129" width="11.140625" style="2" customWidth="1"/>
    <col min="5130" max="5130" width="5.7109375" style="2" customWidth="1"/>
    <col min="5131" max="5376" width="9.28515625" style="2"/>
    <col min="5377" max="5377" width="78.28515625" style="2" customWidth="1"/>
    <col min="5378" max="5378" width="13.28515625" style="2" customWidth="1"/>
    <col min="5379" max="5379" width="7.5703125" style="2" customWidth="1"/>
    <col min="5380" max="5380" width="13.140625" style="2" customWidth="1"/>
    <col min="5381" max="5382" width="12.28515625" style="2" customWidth="1"/>
    <col min="5383" max="5383" width="12.140625" style="2" customWidth="1"/>
    <col min="5384" max="5384" width="11.42578125" style="2" customWidth="1"/>
    <col min="5385" max="5385" width="11.140625" style="2" customWidth="1"/>
    <col min="5386" max="5386" width="5.7109375" style="2" customWidth="1"/>
    <col min="5387" max="5632" width="9.28515625" style="2"/>
    <col min="5633" max="5633" width="78.28515625" style="2" customWidth="1"/>
    <col min="5634" max="5634" width="13.28515625" style="2" customWidth="1"/>
    <col min="5635" max="5635" width="7.5703125" style="2" customWidth="1"/>
    <col min="5636" max="5636" width="13.140625" style="2" customWidth="1"/>
    <col min="5637" max="5638" width="12.28515625" style="2" customWidth="1"/>
    <col min="5639" max="5639" width="12.140625" style="2" customWidth="1"/>
    <col min="5640" max="5640" width="11.42578125" style="2" customWidth="1"/>
    <col min="5641" max="5641" width="11.140625" style="2" customWidth="1"/>
    <col min="5642" max="5642" width="5.7109375" style="2" customWidth="1"/>
    <col min="5643" max="5888" width="9.28515625" style="2"/>
    <col min="5889" max="5889" width="78.28515625" style="2" customWidth="1"/>
    <col min="5890" max="5890" width="13.28515625" style="2" customWidth="1"/>
    <col min="5891" max="5891" width="7.5703125" style="2" customWidth="1"/>
    <col min="5892" max="5892" width="13.140625" style="2" customWidth="1"/>
    <col min="5893" max="5894" width="12.28515625" style="2" customWidth="1"/>
    <col min="5895" max="5895" width="12.140625" style="2" customWidth="1"/>
    <col min="5896" max="5896" width="11.42578125" style="2" customWidth="1"/>
    <col min="5897" max="5897" width="11.140625" style="2" customWidth="1"/>
    <col min="5898" max="5898" width="5.7109375" style="2" customWidth="1"/>
    <col min="5899" max="6144" width="9.28515625" style="2"/>
    <col min="6145" max="6145" width="78.28515625" style="2" customWidth="1"/>
    <col min="6146" max="6146" width="13.28515625" style="2" customWidth="1"/>
    <col min="6147" max="6147" width="7.5703125" style="2" customWidth="1"/>
    <col min="6148" max="6148" width="13.140625" style="2" customWidth="1"/>
    <col min="6149" max="6150" width="12.28515625" style="2" customWidth="1"/>
    <col min="6151" max="6151" width="12.140625" style="2" customWidth="1"/>
    <col min="6152" max="6152" width="11.42578125" style="2" customWidth="1"/>
    <col min="6153" max="6153" width="11.140625" style="2" customWidth="1"/>
    <col min="6154" max="6154" width="5.7109375" style="2" customWidth="1"/>
    <col min="6155" max="6400" width="9.28515625" style="2"/>
    <col min="6401" max="6401" width="78.28515625" style="2" customWidth="1"/>
    <col min="6402" max="6402" width="13.28515625" style="2" customWidth="1"/>
    <col min="6403" max="6403" width="7.5703125" style="2" customWidth="1"/>
    <col min="6404" max="6404" width="13.140625" style="2" customWidth="1"/>
    <col min="6405" max="6406" width="12.28515625" style="2" customWidth="1"/>
    <col min="6407" max="6407" width="12.140625" style="2" customWidth="1"/>
    <col min="6408" max="6408" width="11.42578125" style="2" customWidth="1"/>
    <col min="6409" max="6409" width="11.140625" style="2" customWidth="1"/>
    <col min="6410" max="6410" width="5.7109375" style="2" customWidth="1"/>
    <col min="6411" max="6656" width="9.28515625" style="2"/>
    <col min="6657" max="6657" width="78.28515625" style="2" customWidth="1"/>
    <col min="6658" max="6658" width="13.28515625" style="2" customWidth="1"/>
    <col min="6659" max="6659" width="7.5703125" style="2" customWidth="1"/>
    <col min="6660" max="6660" width="13.140625" style="2" customWidth="1"/>
    <col min="6661" max="6662" width="12.28515625" style="2" customWidth="1"/>
    <col min="6663" max="6663" width="12.140625" style="2" customWidth="1"/>
    <col min="6664" max="6664" width="11.42578125" style="2" customWidth="1"/>
    <col min="6665" max="6665" width="11.140625" style="2" customWidth="1"/>
    <col min="6666" max="6666" width="5.7109375" style="2" customWidth="1"/>
    <col min="6667" max="6912" width="9.28515625" style="2"/>
    <col min="6913" max="6913" width="78.28515625" style="2" customWidth="1"/>
    <col min="6914" max="6914" width="13.28515625" style="2" customWidth="1"/>
    <col min="6915" max="6915" width="7.5703125" style="2" customWidth="1"/>
    <col min="6916" max="6916" width="13.140625" style="2" customWidth="1"/>
    <col min="6917" max="6918" width="12.28515625" style="2" customWidth="1"/>
    <col min="6919" max="6919" width="12.140625" style="2" customWidth="1"/>
    <col min="6920" max="6920" width="11.42578125" style="2" customWidth="1"/>
    <col min="6921" max="6921" width="11.140625" style="2" customWidth="1"/>
    <col min="6922" max="6922" width="5.7109375" style="2" customWidth="1"/>
    <col min="6923" max="7168" width="9.28515625" style="2"/>
    <col min="7169" max="7169" width="78.28515625" style="2" customWidth="1"/>
    <col min="7170" max="7170" width="13.28515625" style="2" customWidth="1"/>
    <col min="7171" max="7171" width="7.5703125" style="2" customWidth="1"/>
    <col min="7172" max="7172" width="13.140625" style="2" customWidth="1"/>
    <col min="7173" max="7174" width="12.28515625" style="2" customWidth="1"/>
    <col min="7175" max="7175" width="12.140625" style="2" customWidth="1"/>
    <col min="7176" max="7176" width="11.42578125" style="2" customWidth="1"/>
    <col min="7177" max="7177" width="11.140625" style="2" customWidth="1"/>
    <col min="7178" max="7178" width="5.7109375" style="2" customWidth="1"/>
    <col min="7179" max="7424" width="9.28515625" style="2"/>
    <col min="7425" max="7425" width="78.28515625" style="2" customWidth="1"/>
    <col min="7426" max="7426" width="13.28515625" style="2" customWidth="1"/>
    <col min="7427" max="7427" width="7.5703125" style="2" customWidth="1"/>
    <col min="7428" max="7428" width="13.140625" style="2" customWidth="1"/>
    <col min="7429" max="7430" width="12.28515625" style="2" customWidth="1"/>
    <col min="7431" max="7431" width="12.140625" style="2" customWidth="1"/>
    <col min="7432" max="7432" width="11.42578125" style="2" customWidth="1"/>
    <col min="7433" max="7433" width="11.140625" style="2" customWidth="1"/>
    <col min="7434" max="7434" width="5.7109375" style="2" customWidth="1"/>
    <col min="7435" max="7680" width="9.28515625" style="2"/>
    <col min="7681" max="7681" width="78.28515625" style="2" customWidth="1"/>
    <col min="7682" max="7682" width="13.28515625" style="2" customWidth="1"/>
    <col min="7683" max="7683" width="7.5703125" style="2" customWidth="1"/>
    <col min="7684" max="7684" width="13.140625" style="2" customWidth="1"/>
    <col min="7685" max="7686" width="12.28515625" style="2" customWidth="1"/>
    <col min="7687" max="7687" width="12.140625" style="2" customWidth="1"/>
    <col min="7688" max="7688" width="11.42578125" style="2" customWidth="1"/>
    <col min="7689" max="7689" width="11.140625" style="2" customWidth="1"/>
    <col min="7690" max="7690" width="5.7109375" style="2" customWidth="1"/>
    <col min="7691" max="7936" width="9.28515625" style="2"/>
    <col min="7937" max="7937" width="78.28515625" style="2" customWidth="1"/>
    <col min="7938" max="7938" width="13.28515625" style="2" customWidth="1"/>
    <col min="7939" max="7939" width="7.5703125" style="2" customWidth="1"/>
    <col min="7940" max="7940" width="13.140625" style="2" customWidth="1"/>
    <col min="7941" max="7942" width="12.28515625" style="2" customWidth="1"/>
    <col min="7943" max="7943" width="12.140625" style="2" customWidth="1"/>
    <col min="7944" max="7944" width="11.42578125" style="2" customWidth="1"/>
    <col min="7945" max="7945" width="11.140625" style="2" customWidth="1"/>
    <col min="7946" max="7946" width="5.7109375" style="2" customWidth="1"/>
    <col min="7947" max="8192" width="9.28515625" style="2"/>
    <col min="8193" max="8193" width="78.28515625" style="2" customWidth="1"/>
    <col min="8194" max="8194" width="13.28515625" style="2" customWidth="1"/>
    <col min="8195" max="8195" width="7.5703125" style="2" customWidth="1"/>
    <col min="8196" max="8196" width="13.140625" style="2" customWidth="1"/>
    <col min="8197" max="8198" width="12.28515625" style="2" customWidth="1"/>
    <col min="8199" max="8199" width="12.140625" style="2" customWidth="1"/>
    <col min="8200" max="8200" width="11.42578125" style="2" customWidth="1"/>
    <col min="8201" max="8201" width="11.140625" style="2" customWidth="1"/>
    <col min="8202" max="8202" width="5.7109375" style="2" customWidth="1"/>
    <col min="8203" max="8448" width="9.28515625" style="2"/>
    <col min="8449" max="8449" width="78.28515625" style="2" customWidth="1"/>
    <col min="8450" max="8450" width="13.28515625" style="2" customWidth="1"/>
    <col min="8451" max="8451" width="7.5703125" style="2" customWidth="1"/>
    <col min="8452" max="8452" width="13.140625" style="2" customWidth="1"/>
    <col min="8453" max="8454" width="12.28515625" style="2" customWidth="1"/>
    <col min="8455" max="8455" width="12.140625" style="2" customWidth="1"/>
    <col min="8456" max="8456" width="11.42578125" style="2" customWidth="1"/>
    <col min="8457" max="8457" width="11.140625" style="2" customWidth="1"/>
    <col min="8458" max="8458" width="5.7109375" style="2" customWidth="1"/>
    <col min="8459" max="8704" width="9.28515625" style="2"/>
    <col min="8705" max="8705" width="78.28515625" style="2" customWidth="1"/>
    <col min="8706" max="8706" width="13.28515625" style="2" customWidth="1"/>
    <col min="8707" max="8707" width="7.5703125" style="2" customWidth="1"/>
    <col min="8708" max="8708" width="13.140625" style="2" customWidth="1"/>
    <col min="8709" max="8710" width="12.28515625" style="2" customWidth="1"/>
    <col min="8711" max="8711" width="12.140625" style="2" customWidth="1"/>
    <col min="8712" max="8712" width="11.42578125" style="2" customWidth="1"/>
    <col min="8713" max="8713" width="11.140625" style="2" customWidth="1"/>
    <col min="8714" max="8714" width="5.7109375" style="2" customWidth="1"/>
    <col min="8715" max="8960" width="9.28515625" style="2"/>
    <col min="8961" max="8961" width="78.28515625" style="2" customWidth="1"/>
    <col min="8962" max="8962" width="13.28515625" style="2" customWidth="1"/>
    <col min="8963" max="8963" width="7.5703125" style="2" customWidth="1"/>
    <col min="8964" max="8964" width="13.140625" style="2" customWidth="1"/>
    <col min="8965" max="8966" width="12.28515625" style="2" customWidth="1"/>
    <col min="8967" max="8967" width="12.140625" style="2" customWidth="1"/>
    <col min="8968" max="8968" width="11.42578125" style="2" customWidth="1"/>
    <col min="8969" max="8969" width="11.140625" style="2" customWidth="1"/>
    <col min="8970" max="8970" width="5.7109375" style="2" customWidth="1"/>
    <col min="8971" max="9216" width="9.28515625" style="2"/>
    <col min="9217" max="9217" width="78.28515625" style="2" customWidth="1"/>
    <col min="9218" max="9218" width="13.28515625" style="2" customWidth="1"/>
    <col min="9219" max="9219" width="7.5703125" style="2" customWidth="1"/>
    <col min="9220" max="9220" width="13.140625" style="2" customWidth="1"/>
    <col min="9221" max="9222" width="12.28515625" style="2" customWidth="1"/>
    <col min="9223" max="9223" width="12.140625" style="2" customWidth="1"/>
    <col min="9224" max="9224" width="11.42578125" style="2" customWidth="1"/>
    <col min="9225" max="9225" width="11.140625" style="2" customWidth="1"/>
    <col min="9226" max="9226" width="5.7109375" style="2" customWidth="1"/>
    <col min="9227" max="9472" width="9.28515625" style="2"/>
    <col min="9473" max="9473" width="78.28515625" style="2" customWidth="1"/>
    <col min="9474" max="9474" width="13.28515625" style="2" customWidth="1"/>
    <col min="9475" max="9475" width="7.5703125" style="2" customWidth="1"/>
    <col min="9476" max="9476" width="13.140625" style="2" customWidth="1"/>
    <col min="9477" max="9478" width="12.28515625" style="2" customWidth="1"/>
    <col min="9479" max="9479" width="12.140625" style="2" customWidth="1"/>
    <col min="9480" max="9480" width="11.42578125" style="2" customWidth="1"/>
    <col min="9481" max="9481" width="11.140625" style="2" customWidth="1"/>
    <col min="9482" max="9482" width="5.7109375" style="2" customWidth="1"/>
    <col min="9483" max="9728" width="9.28515625" style="2"/>
    <col min="9729" max="9729" width="78.28515625" style="2" customWidth="1"/>
    <col min="9730" max="9730" width="13.28515625" style="2" customWidth="1"/>
    <col min="9731" max="9731" width="7.5703125" style="2" customWidth="1"/>
    <col min="9732" max="9732" width="13.140625" style="2" customWidth="1"/>
    <col min="9733" max="9734" width="12.28515625" style="2" customWidth="1"/>
    <col min="9735" max="9735" width="12.140625" style="2" customWidth="1"/>
    <col min="9736" max="9736" width="11.42578125" style="2" customWidth="1"/>
    <col min="9737" max="9737" width="11.140625" style="2" customWidth="1"/>
    <col min="9738" max="9738" width="5.7109375" style="2" customWidth="1"/>
    <col min="9739" max="9984" width="9.28515625" style="2"/>
    <col min="9985" max="9985" width="78.28515625" style="2" customWidth="1"/>
    <col min="9986" max="9986" width="13.28515625" style="2" customWidth="1"/>
    <col min="9987" max="9987" width="7.5703125" style="2" customWidth="1"/>
    <col min="9988" max="9988" width="13.140625" style="2" customWidth="1"/>
    <col min="9989" max="9990" width="12.28515625" style="2" customWidth="1"/>
    <col min="9991" max="9991" width="12.140625" style="2" customWidth="1"/>
    <col min="9992" max="9992" width="11.42578125" style="2" customWidth="1"/>
    <col min="9993" max="9993" width="11.140625" style="2" customWidth="1"/>
    <col min="9994" max="9994" width="5.7109375" style="2" customWidth="1"/>
    <col min="9995" max="10240" width="9.28515625" style="2"/>
    <col min="10241" max="10241" width="78.28515625" style="2" customWidth="1"/>
    <col min="10242" max="10242" width="13.28515625" style="2" customWidth="1"/>
    <col min="10243" max="10243" width="7.5703125" style="2" customWidth="1"/>
    <col min="10244" max="10244" width="13.140625" style="2" customWidth="1"/>
    <col min="10245" max="10246" width="12.28515625" style="2" customWidth="1"/>
    <col min="10247" max="10247" width="12.140625" style="2" customWidth="1"/>
    <col min="10248" max="10248" width="11.42578125" style="2" customWidth="1"/>
    <col min="10249" max="10249" width="11.140625" style="2" customWidth="1"/>
    <col min="10250" max="10250" width="5.7109375" style="2" customWidth="1"/>
    <col min="10251" max="10496" width="9.28515625" style="2"/>
    <col min="10497" max="10497" width="78.28515625" style="2" customWidth="1"/>
    <col min="10498" max="10498" width="13.28515625" style="2" customWidth="1"/>
    <col min="10499" max="10499" width="7.5703125" style="2" customWidth="1"/>
    <col min="10500" max="10500" width="13.140625" style="2" customWidth="1"/>
    <col min="10501" max="10502" width="12.28515625" style="2" customWidth="1"/>
    <col min="10503" max="10503" width="12.140625" style="2" customWidth="1"/>
    <col min="10504" max="10504" width="11.42578125" style="2" customWidth="1"/>
    <col min="10505" max="10505" width="11.140625" style="2" customWidth="1"/>
    <col min="10506" max="10506" width="5.7109375" style="2" customWidth="1"/>
    <col min="10507" max="10752" width="9.28515625" style="2"/>
    <col min="10753" max="10753" width="78.28515625" style="2" customWidth="1"/>
    <col min="10754" max="10754" width="13.28515625" style="2" customWidth="1"/>
    <col min="10755" max="10755" width="7.5703125" style="2" customWidth="1"/>
    <col min="10756" max="10756" width="13.140625" style="2" customWidth="1"/>
    <col min="10757" max="10758" width="12.28515625" style="2" customWidth="1"/>
    <col min="10759" max="10759" width="12.140625" style="2" customWidth="1"/>
    <col min="10760" max="10760" width="11.42578125" style="2" customWidth="1"/>
    <col min="10761" max="10761" width="11.140625" style="2" customWidth="1"/>
    <col min="10762" max="10762" width="5.7109375" style="2" customWidth="1"/>
    <col min="10763" max="11008" width="9.28515625" style="2"/>
    <col min="11009" max="11009" width="78.28515625" style="2" customWidth="1"/>
    <col min="11010" max="11010" width="13.28515625" style="2" customWidth="1"/>
    <col min="11011" max="11011" width="7.5703125" style="2" customWidth="1"/>
    <col min="11012" max="11012" width="13.140625" style="2" customWidth="1"/>
    <col min="11013" max="11014" width="12.28515625" style="2" customWidth="1"/>
    <col min="11015" max="11015" width="12.140625" style="2" customWidth="1"/>
    <col min="11016" max="11016" width="11.42578125" style="2" customWidth="1"/>
    <col min="11017" max="11017" width="11.140625" style="2" customWidth="1"/>
    <col min="11018" max="11018" width="5.7109375" style="2" customWidth="1"/>
    <col min="11019" max="11264" width="9.28515625" style="2"/>
    <col min="11265" max="11265" width="78.28515625" style="2" customWidth="1"/>
    <col min="11266" max="11266" width="13.28515625" style="2" customWidth="1"/>
    <col min="11267" max="11267" width="7.5703125" style="2" customWidth="1"/>
    <col min="11268" max="11268" width="13.140625" style="2" customWidth="1"/>
    <col min="11269" max="11270" width="12.28515625" style="2" customWidth="1"/>
    <col min="11271" max="11271" width="12.140625" style="2" customWidth="1"/>
    <col min="11272" max="11272" width="11.42578125" style="2" customWidth="1"/>
    <col min="11273" max="11273" width="11.140625" style="2" customWidth="1"/>
    <col min="11274" max="11274" width="5.7109375" style="2" customWidth="1"/>
    <col min="11275" max="11520" width="9.28515625" style="2"/>
    <col min="11521" max="11521" width="78.28515625" style="2" customWidth="1"/>
    <col min="11522" max="11522" width="13.28515625" style="2" customWidth="1"/>
    <col min="11523" max="11523" width="7.5703125" style="2" customWidth="1"/>
    <col min="11524" max="11524" width="13.140625" style="2" customWidth="1"/>
    <col min="11525" max="11526" width="12.28515625" style="2" customWidth="1"/>
    <col min="11527" max="11527" width="12.140625" style="2" customWidth="1"/>
    <col min="11528" max="11528" width="11.42578125" style="2" customWidth="1"/>
    <col min="11529" max="11529" width="11.140625" style="2" customWidth="1"/>
    <col min="11530" max="11530" width="5.7109375" style="2" customWidth="1"/>
    <col min="11531" max="11776" width="9.28515625" style="2"/>
    <col min="11777" max="11777" width="78.28515625" style="2" customWidth="1"/>
    <col min="11778" max="11778" width="13.28515625" style="2" customWidth="1"/>
    <col min="11779" max="11779" width="7.5703125" style="2" customWidth="1"/>
    <col min="11780" max="11780" width="13.140625" style="2" customWidth="1"/>
    <col min="11781" max="11782" width="12.28515625" style="2" customWidth="1"/>
    <col min="11783" max="11783" width="12.140625" style="2" customWidth="1"/>
    <col min="11784" max="11784" width="11.42578125" style="2" customWidth="1"/>
    <col min="11785" max="11785" width="11.140625" style="2" customWidth="1"/>
    <col min="11786" max="11786" width="5.7109375" style="2" customWidth="1"/>
    <col min="11787" max="12032" width="9.28515625" style="2"/>
    <col min="12033" max="12033" width="78.28515625" style="2" customWidth="1"/>
    <col min="12034" max="12034" width="13.28515625" style="2" customWidth="1"/>
    <col min="12035" max="12035" width="7.5703125" style="2" customWidth="1"/>
    <col min="12036" max="12036" width="13.140625" style="2" customWidth="1"/>
    <col min="12037" max="12038" width="12.28515625" style="2" customWidth="1"/>
    <col min="12039" max="12039" width="12.140625" style="2" customWidth="1"/>
    <col min="12040" max="12040" width="11.42578125" style="2" customWidth="1"/>
    <col min="12041" max="12041" width="11.140625" style="2" customWidth="1"/>
    <col min="12042" max="12042" width="5.7109375" style="2" customWidth="1"/>
    <col min="12043" max="12288" width="9.28515625" style="2"/>
    <col min="12289" max="12289" width="78.28515625" style="2" customWidth="1"/>
    <col min="12290" max="12290" width="13.28515625" style="2" customWidth="1"/>
    <col min="12291" max="12291" width="7.5703125" style="2" customWidth="1"/>
    <col min="12292" max="12292" width="13.140625" style="2" customWidth="1"/>
    <col min="12293" max="12294" width="12.28515625" style="2" customWidth="1"/>
    <col min="12295" max="12295" width="12.140625" style="2" customWidth="1"/>
    <col min="12296" max="12296" width="11.42578125" style="2" customWidth="1"/>
    <col min="12297" max="12297" width="11.140625" style="2" customWidth="1"/>
    <col min="12298" max="12298" width="5.7109375" style="2" customWidth="1"/>
    <col min="12299" max="12544" width="9.28515625" style="2"/>
    <col min="12545" max="12545" width="78.28515625" style="2" customWidth="1"/>
    <col min="12546" max="12546" width="13.28515625" style="2" customWidth="1"/>
    <col min="12547" max="12547" width="7.5703125" style="2" customWidth="1"/>
    <col min="12548" max="12548" width="13.140625" style="2" customWidth="1"/>
    <col min="12549" max="12550" width="12.28515625" style="2" customWidth="1"/>
    <col min="12551" max="12551" width="12.140625" style="2" customWidth="1"/>
    <col min="12552" max="12552" width="11.42578125" style="2" customWidth="1"/>
    <col min="12553" max="12553" width="11.140625" style="2" customWidth="1"/>
    <col min="12554" max="12554" width="5.7109375" style="2" customWidth="1"/>
    <col min="12555" max="12800" width="9.28515625" style="2"/>
    <col min="12801" max="12801" width="78.28515625" style="2" customWidth="1"/>
    <col min="12802" max="12802" width="13.28515625" style="2" customWidth="1"/>
    <col min="12803" max="12803" width="7.5703125" style="2" customWidth="1"/>
    <col min="12804" max="12804" width="13.140625" style="2" customWidth="1"/>
    <col min="12805" max="12806" width="12.28515625" style="2" customWidth="1"/>
    <col min="12807" max="12807" width="12.140625" style="2" customWidth="1"/>
    <col min="12808" max="12808" width="11.42578125" style="2" customWidth="1"/>
    <col min="12809" max="12809" width="11.140625" style="2" customWidth="1"/>
    <col min="12810" max="12810" width="5.7109375" style="2" customWidth="1"/>
    <col min="12811" max="13056" width="9.28515625" style="2"/>
    <col min="13057" max="13057" width="78.28515625" style="2" customWidth="1"/>
    <col min="13058" max="13058" width="13.28515625" style="2" customWidth="1"/>
    <col min="13059" max="13059" width="7.5703125" style="2" customWidth="1"/>
    <col min="13060" max="13060" width="13.140625" style="2" customWidth="1"/>
    <col min="13061" max="13062" width="12.28515625" style="2" customWidth="1"/>
    <col min="13063" max="13063" width="12.140625" style="2" customWidth="1"/>
    <col min="13064" max="13064" width="11.42578125" style="2" customWidth="1"/>
    <col min="13065" max="13065" width="11.140625" style="2" customWidth="1"/>
    <col min="13066" max="13066" width="5.7109375" style="2" customWidth="1"/>
    <col min="13067" max="13312" width="9.28515625" style="2"/>
    <col min="13313" max="13313" width="78.28515625" style="2" customWidth="1"/>
    <col min="13314" max="13314" width="13.28515625" style="2" customWidth="1"/>
    <col min="13315" max="13315" width="7.5703125" style="2" customWidth="1"/>
    <col min="13316" max="13316" width="13.140625" style="2" customWidth="1"/>
    <col min="13317" max="13318" width="12.28515625" style="2" customWidth="1"/>
    <col min="13319" max="13319" width="12.140625" style="2" customWidth="1"/>
    <col min="13320" max="13320" width="11.42578125" style="2" customWidth="1"/>
    <col min="13321" max="13321" width="11.140625" style="2" customWidth="1"/>
    <col min="13322" max="13322" width="5.7109375" style="2" customWidth="1"/>
    <col min="13323" max="13568" width="9.28515625" style="2"/>
    <col min="13569" max="13569" width="78.28515625" style="2" customWidth="1"/>
    <col min="13570" max="13570" width="13.28515625" style="2" customWidth="1"/>
    <col min="13571" max="13571" width="7.5703125" style="2" customWidth="1"/>
    <col min="13572" max="13572" width="13.140625" style="2" customWidth="1"/>
    <col min="13573" max="13574" width="12.28515625" style="2" customWidth="1"/>
    <col min="13575" max="13575" width="12.140625" style="2" customWidth="1"/>
    <col min="13576" max="13576" width="11.42578125" style="2" customWidth="1"/>
    <col min="13577" max="13577" width="11.140625" style="2" customWidth="1"/>
    <col min="13578" max="13578" width="5.7109375" style="2" customWidth="1"/>
    <col min="13579" max="13824" width="9.28515625" style="2"/>
    <col min="13825" max="13825" width="78.28515625" style="2" customWidth="1"/>
    <col min="13826" max="13826" width="13.28515625" style="2" customWidth="1"/>
    <col min="13827" max="13827" width="7.5703125" style="2" customWidth="1"/>
    <col min="13828" max="13828" width="13.140625" style="2" customWidth="1"/>
    <col min="13829" max="13830" width="12.28515625" style="2" customWidth="1"/>
    <col min="13831" max="13831" width="12.140625" style="2" customWidth="1"/>
    <col min="13832" max="13832" width="11.42578125" style="2" customWidth="1"/>
    <col min="13833" max="13833" width="11.140625" style="2" customWidth="1"/>
    <col min="13834" max="13834" width="5.7109375" style="2" customWidth="1"/>
    <col min="13835" max="14080" width="9.28515625" style="2"/>
    <col min="14081" max="14081" width="78.28515625" style="2" customWidth="1"/>
    <col min="14082" max="14082" width="13.28515625" style="2" customWidth="1"/>
    <col min="14083" max="14083" width="7.5703125" style="2" customWidth="1"/>
    <col min="14084" max="14084" width="13.140625" style="2" customWidth="1"/>
    <col min="14085" max="14086" width="12.28515625" style="2" customWidth="1"/>
    <col min="14087" max="14087" width="12.140625" style="2" customWidth="1"/>
    <col min="14088" max="14088" width="11.42578125" style="2" customWidth="1"/>
    <col min="14089" max="14089" width="11.140625" style="2" customWidth="1"/>
    <col min="14090" max="14090" width="5.7109375" style="2" customWidth="1"/>
    <col min="14091" max="14336" width="9.28515625" style="2"/>
    <col min="14337" max="14337" width="78.28515625" style="2" customWidth="1"/>
    <col min="14338" max="14338" width="13.28515625" style="2" customWidth="1"/>
    <col min="14339" max="14339" width="7.5703125" style="2" customWidth="1"/>
    <col min="14340" max="14340" width="13.140625" style="2" customWidth="1"/>
    <col min="14341" max="14342" width="12.28515625" style="2" customWidth="1"/>
    <col min="14343" max="14343" width="12.140625" style="2" customWidth="1"/>
    <col min="14344" max="14344" width="11.42578125" style="2" customWidth="1"/>
    <col min="14345" max="14345" width="11.140625" style="2" customWidth="1"/>
    <col min="14346" max="14346" width="5.7109375" style="2" customWidth="1"/>
    <col min="14347" max="14592" width="9.28515625" style="2"/>
    <col min="14593" max="14593" width="78.28515625" style="2" customWidth="1"/>
    <col min="14594" max="14594" width="13.28515625" style="2" customWidth="1"/>
    <col min="14595" max="14595" width="7.5703125" style="2" customWidth="1"/>
    <col min="14596" max="14596" width="13.140625" style="2" customWidth="1"/>
    <col min="14597" max="14598" width="12.28515625" style="2" customWidth="1"/>
    <col min="14599" max="14599" width="12.140625" style="2" customWidth="1"/>
    <col min="14600" max="14600" width="11.42578125" style="2" customWidth="1"/>
    <col min="14601" max="14601" width="11.140625" style="2" customWidth="1"/>
    <col min="14602" max="14602" width="5.7109375" style="2" customWidth="1"/>
    <col min="14603" max="14848" width="9.28515625" style="2"/>
    <col min="14849" max="14849" width="78.28515625" style="2" customWidth="1"/>
    <col min="14850" max="14850" width="13.28515625" style="2" customWidth="1"/>
    <col min="14851" max="14851" width="7.5703125" style="2" customWidth="1"/>
    <col min="14852" max="14852" width="13.140625" style="2" customWidth="1"/>
    <col min="14853" max="14854" width="12.28515625" style="2" customWidth="1"/>
    <col min="14855" max="14855" width="12.140625" style="2" customWidth="1"/>
    <col min="14856" max="14856" width="11.42578125" style="2" customWidth="1"/>
    <col min="14857" max="14857" width="11.140625" style="2" customWidth="1"/>
    <col min="14858" max="14858" width="5.7109375" style="2" customWidth="1"/>
    <col min="14859" max="15104" width="9.28515625" style="2"/>
    <col min="15105" max="15105" width="78.28515625" style="2" customWidth="1"/>
    <col min="15106" max="15106" width="13.28515625" style="2" customWidth="1"/>
    <col min="15107" max="15107" width="7.5703125" style="2" customWidth="1"/>
    <col min="15108" max="15108" width="13.140625" style="2" customWidth="1"/>
    <col min="15109" max="15110" width="12.28515625" style="2" customWidth="1"/>
    <col min="15111" max="15111" width="12.140625" style="2" customWidth="1"/>
    <col min="15112" max="15112" width="11.42578125" style="2" customWidth="1"/>
    <col min="15113" max="15113" width="11.140625" style="2" customWidth="1"/>
    <col min="15114" max="15114" width="5.7109375" style="2" customWidth="1"/>
    <col min="15115" max="15360" width="9.28515625" style="2"/>
    <col min="15361" max="15361" width="78.28515625" style="2" customWidth="1"/>
    <col min="15362" max="15362" width="13.28515625" style="2" customWidth="1"/>
    <col min="15363" max="15363" width="7.5703125" style="2" customWidth="1"/>
    <col min="15364" max="15364" width="13.140625" style="2" customWidth="1"/>
    <col min="15365" max="15366" width="12.28515625" style="2" customWidth="1"/>
    <col min="15367" max="15367" width="12.140625" style="2" customWidth="1"/>
    <col min="15368" max="15368" width="11.42578125" style="2" customWidth="1"/>
    <col min="15369" max="15369" width="11.140625" style="2" customWidth="1"/>
    <col min="15370" max="15370" width="5.7109375" style="2" customWidth="1"/>
    <col min="15371" max="15616" width="9.28515625" style="2"/>
    <col min="15617" max="15617" width="78.28515625" style="2" customWidth="1"/>
    <col min="15618" max="15618" width="13.28515625" style="2" customWidth="1"/>
    <col min="15619" max="15619" width="7.5703125" style="2" customWidth="1"/>
    <col min="15620" max="15620" width="13.140625" style="2" customWidth="1"/>
    <col min="15621" max="15622" width="12.28515625" style="2" customWidth="1"/>
    <col min="15623" max="15623" width="12.140625" style="2" customWidth="1"/>
    <col min="15624" max="15624" width="11.42578125" style="2" customWidth="1"/>
    <col min="15625" max="15625" width="11.140625" style="2" customWidth="1"/>
    <col min="15626" max="15626" width="5.7109375" style="2" customWidth="1"/>
    <col min="15627" max="15872" width="9.28515625" style="2"/>
    <col min="15873" max="15873" width="78.28515625" style="2" customWidth="1"/>
    <col min="15874" max="15874" width="13.28515625" style="2" customWidth="1"/>
    <col min="15875" max="15875" width="7.5703125" style="2" customWidth="1"/>
    <col min="15876" max="15876" width="13.140625" style="2" customWidth="1"/>
    <col min="15877" max="15878" width="12.28515625" style="2" customWidth="1"/>
    <col min="15879" max="15879" width="12.140625" style="2" customWidth="1"/>
    <col min="15880" max="15880" width="11.42578125" style="2" customWidth="1"/>
    <col min="15881" max="15881" width="11.140625" style="2" customWidth="1"/>
    <col min="15882" max="15882" width="5.7109375" style="2" customWidth="1"/>
    <col min="15883" max="16128" width="9.28515625" style="2"/>
    <col min="16129" max="16129" width="78.28515625" style="2" customWidth="1"/>
    <col min="16130" max="16130" width="13.28515625" style="2" customWidth="1"/>
    <col min="16131" max="16131" width="7.5703125" style="2" customWidth="1"/>
    <col min="16132" max="16132" width="13.140625" style="2" customWidth="1"/>
    <col min="16133" max="16134" width="12.28515625" style="2" customWidth="1"/>
    <col min="16135" max="16135" width="12.140625" style="2" customWidth="1"/>
    <col min="16136" max="16136" width="11.42578125" style="2" customWidth="1"/>
    <col min="16137" max="16137" width="11.140625" style="2" customWidth="1"/>
    <col min="16138" max="16138" width="5.7109375" style="2" customWidth="1"/>
    <col min="16139" max="16384" width="9.28515625" style="2"/>
  </cols>
  <sheetData>
    <row r="1" spans="1:10" ht="27" customHeight="1" x14ac:dyDescent="0.25">
      <c r="A1" s="90" t="s">
        <v>44</v>
      </c>
      <c r="B1" s="90"/>
      <c r="C1" s="90"/>
      <c r="D1" s="90"/>
      <c r="E1" s="90"/>
      <c r="F1" s="90"/>
      <c r="G1" s="90"/>
      <c r="H1" s="90"/>
      <c r="I1" s="3"/>
      <c r="J1" s="3"/>
    </row>
    <row r="2" spans="1:10" ht="19.5" x14ac:dyDescent="0.35">
      <c r="A2" s="91" t="s">
        <v>115</v>
      </c>
      <c r="B2" s="91"/>
      <c r="C2" s="91"/>
      <c r="D2" s="91"/>
      <c r="E2" s="91"/>
      <c r="F2" s="91"/>
      <c r="G2" s="91"/>
      <c r="H2" s="91"/>
      <c r="I2" s="4"/>
      <c r="J2" s="4"/>
    </row>
    <row r="3" spans="1:10" ht="24.75" customHeight="1" x14ac:dyDescent="0.35">
      <c r="A3" s="91" t="s">
        <v>110</v>
      </c>
      <c r="B3" s="91"/>
      <c r="C3" s="91"/>
      <c r="D3" s="91"/>
      <c r="E3" s="91"/>
      <c r="F3" s="91"/>
      <c r="G3" s="91"/>
      <c r="H3" s="91"/>
      <c r="I3" s="79"/>
      <c r="J3" s="79"/>
    </row>
    <row r="4" spans="1:10" x14ac:dyDescent="0.25">
      <c r="A4" s="92" t="s">
        <v>0</v>
      </c>
      <c r="B4" s="92"/>
      <c r="C4" s="92"/>
      <c r="D4" s="92"/>
      <c r="E4" s="92"/>
      <c r="F4" s="92"/>
      <c r="G4" s="92"/>
      <c r="H4" s="92"/>
      <c r="I4" s="5"/>
      <c r="J4" s="5"/>
    </row>
    <row r="5" spans="1:10" ht="15" customHeight="1" x14ac:dyDescent="0.25">
      <c r="A5" s="93"/>
      <c r="B5" s="93"/>
      <c r="C5" s="93"/>
      <c r="D5" s="93"/>
      <c r="E5" s="93"/>
      <c r="F5" s="93"/>
      <c r="G5" s="93"/>
      <c r="H5" s="93"/>
      <c r="I5" s="6"/>
      <c r="J5" s="6"/>
    </row>
    <row r="6" spans="1:10" ht="18.75" customHeight="1" x14ac:dyDescent="0.25">
      <c r="A6" s="96" t="s">
        <v>5</v>
      </c>
      <c r="B6" s="96"/>
      <c r="C6" s="96"/>
      <c r="D6" s="96"/>
      <c r="E6" s="96"/>
      <c r="F6" s="96"/>
      <c r="G6" s="96"/>
      <c r="H6" s="96"/>
    </row>
    <row r="7" spans="1:10" x14ac:dyDescent="0.25">
      <c r="B7" s="3"/>
      <c r="C7" s="7"/>
      <c r="D7" s="7"/>
      <c r="E7" s="7"/>
      <c r="F7" s="7"/>
      <c r="G7" s="7"/>
      <c r="H7" s="25" t="s">
        <v>1</v>
      </c>
    </row>
    <row r="8" spans="1:10" s="10" customFormat="1" ht="52.5" customHeight="1" x14ac:dyDescent="0.25">
      <c r="A8" s="8" t="s">
        <v>2</v>
      </c>
      <c r="B8" s="27" t="s">
        <v>6</v>
      </c>
      <c r="C8" s="26" t="s">
        <v>46</v>
      </c>
      <c r="D8" s="26" t="s">
        <v>112</v>
      </c>
      <c r="E8" s="26" t="s">
        <v>113</v>
      </c>
      <c r="F8" s="26" t="s">
        <v>114</v>
      </c>
      <c r="G8" s="26" t="s">
        <v>43</v>
      </c>
      <c r="H8" s="26" t="s">
        <v>49</v>
      </c>
      <c r="I8" s="9"/>
      <c r="J8" s="9"/>
    </row>
    <row r="9" spans="1:10" s="10" customFormat="1" ht="18.75" customHeight="1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9"/>
      <c r="J9" s="9"/>
    </row>
    <row r="10" spans="1:10" s="29" customFormat="1" ht="12.75" customHeight="1" x14ac:dyDescent="0.25">
      <c r="A10" s="47" t="s">
        <v>15</v>
      </c>
      <c r="D10" s="76"/>
      <c r="F10" s="80">
        <f>(3.26+3424790)/1000</f>
        <v>3424.7932599999999</v>
      </c>
      <c r="I10" s="28"/>
      <c r="J10" s="28"/>
    </row>
    <row r="11" spans="1:10" s="10" customFormat="1" x14ac:dyDescent="0.25">
      <c r="A11" s="11" t="s">
        <v>10</v>
      </c>
      <c r="B11" s="12"/>
      <c r="C11" s="13"/>
      <c r="D11" s="13"/>
      <c r="E11" s="13"/>
      <c r="F11" s="13"/>
      <c r="G11" s="13"/>
      <c r="H11" s="30"/>
      <c r="I11" s="14"/>
      <c r="J11" s="14"/>
    </row>
    <row r="12" spans="1:10" s="43" customFormat="1" ht="18" customHeight="1" x14ac:dyDescent="0.25">
      <c r="A12" s="44" t="s">
        <v>20</v>
      </c>
      <c r="B12" s="45" t="s">
        <v>12</v>
      </c>
      <c r="C12" s="46">
        <f>C13+C16+C25</f>
        <v>13824.582</v>
      </c>
      <c r="D12" s="57">
        <f>D13+D16+D25</f>
        <v>14132.988000000001</v>
      </c>
      <c r="E12" s="57">
        <f>E13+E16+E25</f>
        <v>14003.377</v>
      </c>
      <c r="F12" s="57">
        <f>F13+F16+F25</f>
        <v>14006.377</v>
      </c>
      <c r="G12" s="57">
        <f>D12-F12</f>
        <v>126.61100000000079</v>
      </c>
      <c r="H12" s="77">
        <f>F12/C12*100</f>
        <v>101.31501263474006</v>
      </c>
      <c r="I12" s="42"/>
      <c r="J12" s="42"/>
    </row>
    <row r="13" spans="1:10" s="10" customFormat="1" x14ac:dyDescent="0.25">
      <c r="A13" s="17" t="s">
        <v>17</v>
      </c>
      <c r="B13" s="15" t="s">
        <v>8</v>
      </c>
      <c r="C13" s="56">
        <f t="shared" ref="C13:F13" si="0">C14+C15</f>
        <v>10100</v>
      </c>
      <c r="D13" s="56">
        <f t="shared" si="0"/>
        <v>10650</v>
      </c>
      <c r="E13" s="56">
        <f t="shared" si="0"/>
        <v>10650</v>
      </c>
      <c r="F13" s="56">
        <f t="shared" si="0"/>
        <v>10650</v>
      </c>
      <c r="G13" s="56">
        <f>D13-F13</f>
        <v>0</v>
      </c>
      <c r="H13" s="59">
        <f t="shared" ref="H13:H26" si="1">F13/C13*100</f>
        <v>105.44554455445545</v>
      </c>
      <c r="I13" s="14"/>
      <c r="J13" s="14"/>
    </row>
    <row r="14" spans="1:10" s="10" customFormat="1" x14ac:dyDescent="0.25">
      <c r="A14" s="17"/>
      <c r="B14" s="15"/>
      <c r="C14" s="56">
        <f>10100000/1000</f>
        <v>10100</v>
      </c>
      <c r="D14" s="56">
        <v>10650</v>
      </c>
      <c r="E14" s="56">
        <v>10650</v>
      </c>
      <c r="F14" s="56">
        <v>10650</v>
      </c>
      <c r="G14" s="58">
        <f t="shared" ref="G14:G106" si="2">D14-F14</f>
        <v>0</v>
      </c>
      <c r="H14" s="60">
        <f t="shared" si="1"/>
        <v>105.44554455445545</v>
      </c>
      <c r="I14" s="14"/>
      <c r="J14" s="14"/>
    </row>
    <row r="15" spans="1:10" x14ac:dyDescent="0.25">
      <c r="A15" s="18"/>
      <c r="B15" s="19"/>
      <c r="C15" s="58"/>
      <c r="D15" s="58"/>
      <c r="E15" s="58"/>
      <c r="F15" s="58"/>
      <c r="G15" s="58"/>
      <c r="H15" s="60"/>
      <c r="I15" s="20"/>
      <c r="J15" s="20"/>
    </row>
    <row r="16" spans="1:10" s="10" customFormat="1" x14ac:dyDescent="0.25">
      <c r="A16" s="17" t="s">
        <v>18</v>
      </c>
      <c r="B16" s="15" t="s">
        <v>8</v>
      </c>
      <c r="C16" s="56">
        <f>C17+C19+C20+C24</f>
        <v>3581.43</v>
      </c>
      <c r="D16" s="56">
        <f>SUM(D17:D24)</f>
        <v>3332.9880000000003</v>
      </c>
      <c r="E16" s="56">
        <f t="shared" ref="E16:F16" si="3">SUM(E17:E24)</f>
        <v>3309.8249999999998</v>
      </c>
      <c r="F16" s="56">
        <f t="shared" si="3"/>
        <v>3309.8249999999998</v>
      </c>
      <c r="G16" s="56">
        <f t="shared" si="2"/>
        <v>23.163000000000466</v>
      </c>
      <c r="H16" s="59">
        <f t="shared" si="1"/>
        <v>92.416297400758921</v>
      </c>
      <c r="I16" s="14"/>
      <c r="J16" s="14"/>
    </row>
    <row r="17" spans="1:10" s="37" customFormat="1" ht="31.5" x14ac:dyDescent="0.25">
      <c r="A17" s="55" t="s">
        <v>50</v>
      </c>
      <c r="B17" s="19"/>
      <c r="C17" s="58">
        <v>3390.54</v>
      </c>
      <c r="D17" s="58"/>
      <c r="E17" s="58"/>
      <c r="F17" s="58"/>
      <c r="G17" s="58">
        <f t="shared" si="2"/>
        <v>0</v>
      </c>
      <c r="H17" s="60">
        <f>F17/C17*100</f>
        <v>0</v>
      </c>
      <c r="I17" s="36"/>
      <c r="J17" s="36"/>
    </row>
    <row r="18" spans="1:10" s="37" customFormat="1" x14ac:dyDescent="0.25">
      <c r="A18" s="55" t="s">
        <v>116</v>
      </c>
      <c r="B18" s="19"/>
      <c r="C18" s="58">
        <v>0</v>
      </c>
      <c r="D18" s="58">
        <v>2050</v>
      </c>
      <c r="E18" s="58">
        <v>2050</v>
      </c>
      <c r="F18" s="58">
        <v>2050</v>
      </c>
      <c r="G18" s="58">
        <f t="shared" ref="G18" si="4">D18-F18</f>
        <v>0</v>
      </c>
      <c r="H18" s="60" t="e">
        <f>F18/C18*100</f>
        <v>#DIV/0!</v>
      </c>
      <c r="I18" s="36"/>
      <c r="J18" s="36"/>
    </row>
    <row r="19" spans="1:10" s="37" customFormat="1" x14ac:dyDescent="0.25">
      <c r="A19" s="55" t="s">
        <v>51</v>
      </c>
      <c r="B19" s="19"/>
      <c r="C19" s="58">
        <f>50000/1000</f>
        <v>50</v>
      </c>
      <c r="D19" s="58">
        <v>187.04</v>
      </c>
      <c r="E19" s="58">
        <v>187.04</v>
      </c>
      <c r="F19" s="58">
        <v>187.04</v>
      </c>
      <c r="G19" s="58">
        <f t="shared" si="2"/>
        <v>0</v>
      </c>
      <c r="H19" s="60">
        <f t="shared" si="1"/>
        <v>374.08</v>
      </c>
      <c r="I19" s="36"/>
      <c r="J19" s="36"/>
    </row>
    <row r="20" spans="1:10" s="37" customFormat="1" x14ac:dyDescent="0.25">
      <c r="A20" s="55" t="s">
        <v>52</v>
      </c>
      <c r="B20" s="19"/>
      <c r="C20" s="58">
        <f>100000/1000</f>
        <v>100</v>
      </c>
      <c r="D20" s="58">
        <v>91.36</v>
      </c>
      <c r="E20" s="58">
        <v>91.36</v>
      </c>
      <c r="F20" s="58">
        <v>91.36</v>
      </c>
      <c r="G20" s="58">
        <f t="shared" si="2"/>
        <v>0</v>
      </c>
      <c r="H20" s="60">
        <f>F20/C20*100</f>
        <v>91.36</v>
      </c>
      <c r="I20" s="36"/>
      <c r="J20" s="36"/>
    </row>
    <row r="21" spans="1:10" s="37" customFormat="1" x14ac:dyDescent="0.25">
      <c r="A21" s="55" t="s">
        <v>117</v>
      </c>
      <c r="B21" s="19"/>
      <c r="C21" s="58">
        <v>0</v>
      </c>
      <c r="D21" s="58">
        <v>150</v>
      </c>
      <c r="E21" s="58">
        <v>150</v>
      </c>
      <c r="F21" s="58">
        <v>150</v>
      </c>
      <c r="G21" s="58">
        <f t="shared" si="2"/>
        <v>0</v>
      </c>
      <c r="H21" s="60" t="e">
        <f>F21/C21*100</f>
        <v>#DIV/0!</v>
      </c>
      <c r="I21" s="36"/>
      <c r="J21" s="36"/>
    </row>
    <row r="22" spans="1:10" s="37" customFormat="1" x14ac:dyDescent="0.25">
      <c r="A22" s="55" t="s">
        <v>118</v>
      </c>
      <c r="B22" s="19"/>
      <c r="C22" s="58">
        <v>0</v>
      </c>
      <c r="D22" s="58">
        <v>500</v>
      </c>
      <c r="E22" s="58">
        <v>500</v>
      </c>
      <c r="F22" s="58">
        <v>500</v>
      </c>
      <c r="G22" s="58">
        <f t="shared" si="2"/>
        <v>0</v>
      </c>
      <c r="H22" s="60" t="e">
        <f>F22/C22*100</f>
        <v>#DIV/0!</v>
      </c>
      <c r="I22" s="36"/>
      <c r="J22" s="36"/>
    </row>
    <row r="23" spans="1:10" s="37" customFormat="1" x14ac:dyDescent="0.25">
      <c r="A23" s="55" t="s">
        <v>119</v>
      </c>
      <c r="B23" s="19"/>
      <c r="C23" s="58">
        <v>0</v>
      </c>
      <c r="D23" s="58">
        <v>76.213999999999999</v>
      </c>
      <c r="E23" s="58">
        <v>76.213999999999999</v>
      </c>
      <c r="F23" s="58">
        <v>76.213999999999999</v>
      </c>
      <c r="G23" s="58">
        <f t="shared" si="2"/>
        <v>0</v>
      </c>
      <c r="H23" s="60" t="e">
        <f>F23/C23*100</f>
        <v>#DIV/0!</v>
      </c>
      <c r="I23" s="36"/>
      <c r="J23" s="36"/>
    </row>
    <row r="24" spans="1:10" s="37" customFormat="1" ht="31.5" x14ac:dyDescent="0.25">
      <c r="A24" s="55" t="s">
        <v>53</v>
      </c>
      <c r="B24" s="19"/>
      <c r="C24" s="58">
        <f>40890/1000</f>
        <v>40.89</v>
      </c>
      <c r="D24" s="58">
        <v>278.37400000000002</v>
      </c>
      <c r="E24" s="58">
        <v>255.21100000000001</v>
      </c>
      <c r="F24" s="58">
        <v>255.21100000000001</v>
      </c>
      <c r="G24" s="58">
        <f t="shared" si="2"/>
        <v>23.163000000000011</v>
      </c>
      <c r="H24" s="60">
        <f t="shared" si="1"/>
        <v>624.14037662020064</v>
      </c>
      <c r="I24" s="36"/>
      <c r="J24" s="36"/>
    </row>
    <row r="25" spans="1:10" s="37" customFormat="1" x14ac:dyDescent="0.25">
      <c r="A25" s="17" t="s">
        <v>9</v>
      </c>
      <c r="B25" s="15" t="s">
        <v>7</v>
      </c>
      <c r="C25" s="56">
        <f>C26+C27+C28</f>
        <v>143.15199999999999</v>
      </c>
      <c r="D25" s="56">
        <f>SUM(D26:D28)</f>
        <v>150</v>
      </c>
      <c r="E25" s="56">
        <f>SUM(E26:E28)</f>
        <v>43.552</v>
      </c>
      <c r="F25" s="56">
        <f>SUM(F26:F28)</f>
        <v>46.552</v>
      </c>
      <c r="G25" s="56">
        <f t="shared" si="2"/>
        <v>103.44800000000001</v>
      </c>
      <c r="H25" s="59">
        <f t="shared" si="1"/>
        <v>32.519280205655534</v>
      </c>
      <c r="I25" s="36"/>
      <c r="J25" s="36"/>
    </row>
    <row r="26" spans="1:10" s="37" customFormat="1" x14ac:dyDescent="0.25">
      <c r="A26" s="31" t="s">
        <v>47</v>
      </c>
      <c r="B26" s="19"/>
      <c r="C26" s="58">
        <f>20250/1000</f>
        <v>20.25</v>
      </c>
      <c r="D26" s="58"/>
      <c r="E26" s="58"/>
      <c r="F26" s="58"/>
      <c r="G26" s="58">
        <f t="shared" si="2"/>
        <v>0</v>
      </c>
      <c r="H26" s="60">
        <f t="shared" si="1"/>
        <v>0</v>
      </c>
      <c r="I26" s="36"/>
      <c r="J26" s="36"/>
    </row>
    <row r="27" spans="1:10" s="37" customFormat="1" x14ac:dyDescent="0.25">
      <c r="A27" s="31" t="s">
        <v>48</v>
      </c>
      <c r="B27" s="19"/>
      <c r="C27" s="58">
        <v>122.902</v>
      </c>
      <c r="D27" s="58">
        <v>130</v>
      </c>
      <c r="E27" s="58">
        <v>26.931999999999999</v>
      </c>
      <c r="F27" s="58">
        <v>29.931999999999999</v>
      </c>
      <c r="G27" s="58">
        <f t="shared" si="2"/>
        <v>100.068</v>
      </c>
      <c r="H27" s="60">
        <f>F27/C27*100</f>
        <v>24.354363639322386</v>
      </c>
      <c r="I27" s="36"/>
      <c r="J27" s="36"/>
    </row>
    <row r="28" spans="1:10" s="35" customFormat="1" x14ac:dyDescent="0.25">
      <c r="A28" s="31" t="s">
        <v>147</v>
      </c>
      <c r="B28" s="32"/>
      <c r="C28" s="33"/>
      <c r="D28" s="61">
        <v>20</v>
      </c>
      <c r="E28" s="61">
        <v>16.62</v>
      </c>
      <c r="F28" s="61">
        <v>16.62</v>
      </c>
      <c r="G28" s="58">
        <f t="shared" si="2"/>
        <v>3.379999999999999</v>
      </c>
      <c r="H28" s="62"/>
      <c r="I28" s="34"/>
      <c r="J28" s="34"/>
    </row>
    <row r="29" spans="1:10" s="10" customFormat="1" x14ac:dyDescent="0.25">
      <c r="A29" s="11" t="s">
        <v>11</v>
      </c>
      <c r="B29" s="12"/>
      <c r="C29" s="13"/>
      <c r="D29" s="63"/>
      <c r="E29" s="63"/>
      <c r="F29" s="63"/>
      <c r="G29" s="63"/>
      <c r="H29" s="64"/>
      <c r="I29" s="14"/>
      <c r="J29" s="14"/>
    </row>
    <row r="30" spans="1:10" s="10" customFormat="1" ht="18" customHeight="1" x14ac:dyDescent="0.25">
      <c r="A30" s="44" t="s">
        <v>19</v>
      </c>
      <c r="B30" s="41"/>
      <c r="C30" s="65">
        <f>C31+C107+C151</f>
        <v>10393.472</v>
      </c>
      <c r="D30" s="65">
        <f>D31+D107+D151</f>
        <v>17557.776999999995</v>
      </c>
      <c r="E30" s="65">
        <f>E31+E107+E151</f>
        <v>18285.906199999998</v>
      </c>
      <c r="F30" s="65">
        <f>F31+F107+F151</f>
        <v>17427.790199999996</v>
      </c>
      <c r="G30" s="65">
        <f t="shared" si="2"/>
        <v>129.98679999999877</v>
      </c>
      <c r="H30" s="66">
        <f>F30/C30*100</f>
        <v>167.68015731412945</v>
      </c>
      <c r="I30" s="14"/>
      <c r="J30" s="14"/>
    </row>
    <row r="31" spans="1:10" s="10" customFormat="1" ht="18" customHeight="1" x14ac:dyDescent="0.25">
      <c r="A31" s="51" t="s">
        <v>21</v>
      </c>
      <c r="B31" s="52"/>
      <c r="C31" s="67">
        <v>10100</v>
      </c>
      <c r="D31" s="67">
        <f>D32+D36+D41+D44+D50+D54+D65+D91+D95+D100</f>
        <v>10650.002199999997</v>
      </c>
      <c r="E31" s="67">
        <f>E32+E36+E41+E44+E50+E54+E65+E91+E95+E100</f>
        <v>11518.062199999998</v>
      </c>
      <c r="F31" s="67">
        <f>F32+F36+F41+F44+F50+F54+F65+F91+F95+F100</f>
        <v>10650.002199999997</v>
      </c>
      <c r="G31" s="67">
        <f t="shared" si="2"/>
        <v>0</v>
      </c>
      <c r="H31" s="68">
        <f t="shared" ref="H31:H32" si="5">F31/C31*100</f>
        <v>105.44556633663365</v>
      </c>
      <c r="I31" s="14"/>
      <c r="J31" s="85"/>
    </row>
    <row r="32" spans="1:10" s="10" customFormat="1" ht="20.25" customHeight="1" x14ac:dyDescent="0.25">
      <c r="A32" s="81" t="s">
        <v>45</v>
      </c>
      <c r="B32" s="82" t="s">
        <v>22</v>
      </c>
      <c r="C32" s="83">
        <f>C33+C34+C35</f>
        <v>9207.9828099999995</v>
      </c>
      <c r="D32" s="83">
        <f t="shared" ref="D32:F32" si="6">D33+D34+D35</f>
        <v>9557.64</v>
      </c>
      <c r="E32" s="83">
        <f t="shared" si="6"/>
        <v>10409.159</v>
      </c>
      <c r="F32" s="83">
        <f t="shared" si="6"/>
        <v>9557.64</v>
      </c>
      <c r="G32" s="83">
        <f t="shared" si="2"/>
        <v>0</v>
      </c>
      <c r="H32" s="84">
        <f t="shared" si="5"/>
        <v>103.79732670243766</v>
      </c>
      <c r="I32" s="14"/>
      <c r="J32" s="85"/>
    </row>
    <row r="33" spans="1:10" x14ac:dyDescent="0.25">
      <c r="A33" s="31" t="s">
        <v>27</v>
      </c>
      <c r="B33" s="19" t="s">
        <v>3</v>
      </c>
      <c r="C33" s="58">
        <f>8073378.39/1000</f>
        <v>8073.3783899999999</v>
      </c>
      <c r="D33" s="58">
        <v>8009.54</v>
      </c>
      <c r="E33" s="58">
        <v>8009.54</v>
      </c>
      <c r="F33" s="58">
        <v>8009.54</v>
      </c>
      <c r="G33" s="71">
        <f t="shared" si="2"/>
        <v>0</v>
      </c>
      <c r="H33" s="72">
        <f>F33/C33*100</f>
        <v>99.209272910098306</v>
      </c>
      <c r="I33" s="20"/>
      <c r="J33" s="86"/>
    </row>
    <row r="34" spans="1:10" x14ac:dyDescent="0.25">
      <c r="A34" s="31" t="s">
        <v>28</v>
      </c>
      <c r="B34" s="19">
        <v>212</v>
      </c>
      <c r="C34" s="58">
        <v>0</v>
      </c>
      <c r="D34" s="58"/>
      <c r="E34" s="58"/>
      <c r="F34" s="58"/>
      <c r="G34" s="58">
        <f t="shared" si="2"/>
        <v>0</v>
      </c>
      <c r="H34" s="60" t="e">
        <f>F34/C34*100</f>
        <v>#DIV/0!</v>
      </c>
      <c r="I34" s="20"/>
      <c r="J34" s="86"/>
    </row>
    <row r="35" spans="1:10" x14ac:dyDescent="0.25">
      <c r="A35" s="31" t="s">
        <v>29</v>
      </c>
      <c r="B35" s="19">
        <v>213</v>
      </c>
      <c r="C35" s="58">
        <f>1134604.42/1000</f>
        <v>1134.6044199999999</v>
      </c>
      <c r="D35" s="58">
        <v>1548.1</v>
      </c>
      <c r="E35" s="58">
        <v>2399.6190000000001</v>
      </c>
      <c r="F35" s="58">
        <v>1548.1</v>
      </c>
      <c r="G35" s="58">
        <f t="shared" si="2"/>
        <v>0</v>
      </c>
      <c r="H35" s="60">
        <f t="shared" ref="H35:H106" si="7">F35/C35*100</f>
        <v>136.44403042251503</v>
      </c>
      <c r="I35" s="20"/>
      <c r="J35" s="86"/>
    </row>
    <row r="36" spans="1:10" s="10" customFormat="1" x14ac:dyDescent="0.25">
      <c r="A36" s="81" t="s">
        <v>23</v>
      </c>
      <c r="B36" s="82">
        <v>221</v>
      </c>
      <c r="C36" s="83">
        <f>C37+C40</f>
        <v>28.79</v>
      </c>
      <c r="D36" s="83">
        <f t="shared" ref="D36:F36" si="8">D37+D38+D39+D40</f>
        <v>35.11</v>
      </c>
      <c r="E36" s="83">
        <f t="shared" si="8"/>
        <v>34.36</v>
      </c>
      <c r="F36" s="83">
        <f t="shared" si="8"/>
        <v>35.11</v>
      </c>
      <c r="G36" s="83">
        <f t="shared" si="2"/>
        <v>0</v>
      </c>
      <c r="H36" s="83">
        <f t="shared" si="7"/>
        <v>121.95206668982286</v>
      </c>
      <c r="I36" s="14"/>
      <c r="J36" s="85"/>
    </row>
    <row r="37" spans="1:10" s="10" customFormat="1" ht="15" customHeight="1" x14ac:dyDescent="0.25">
      <c r="A37" s="31" t="s">
        <v>24</v>
      </c>
      <c r="B37" s="19"/>
      <c r="C37" s="58">
        <v>24.29</v>
      </c>
      <c r="D37" s="58">
        <v>23.02</v>
      </c>
      <c r="E37" s="58">
        <v>23.51</v>
      </c>
      <c r="F37" s="58">
        <v>23.02</v>
      </c>
      <c r="G37" s="58">
        <f t="shared" si="2"/>
        <v>0</v>
      </c>
      <c r="H37" s="58">
        <f t="shared" si="7"/>
        <v>94.771510909839435</v>
      </c>
      <c r="I37" s="14"/>
      <c r="J37" s="85"/>
    </row>
    <row r="38" spans="1:10" s="10" customFormat="1" ht="15.75" customHeight="1" x14ac:dyDescent="0.25">
      <c r="A38" s="31" t="s">
        <v>25</v>
      </c>
      <c r="B38" s="19"/>
      <c r="C38" s="58">
        <v>0</v>
      </c>
      <c r="D38" s="58"/>
      <c r="E38" s="58"/>
      <c r="F38" s="58"/>
      <c r="G38" s="58">
        <f t="shared" si="2"/>
        <v>0</v>
      </c>
      <c r="H38" s="58" t="e">
        <f t="shared" si="7"/>
        <v>#DIV/0!</v>
      </c>
      <c r="I38" s="14"/>
      <c r="J38" s="85"/>
    </row>
    <row r="39" spans="1:10" s="35" customFormat="1" x14ac:dyDescent="0.25">
      <c r="A39" s="31" t="s">
        <v>26</v>
      </c>
      <c r="B39" s="19"/>
      <c r="C39" s="61">
        <v>0</v>
      </c>
      <c r="D39" s="61">
        <v>2.5</v>
      </c>
      <c r="E39" s="61">
        <v>1.26</v>
      </c>
      <c r="F39" s="61">
        <v>2.5</v>
      </c>
      <c r="G39" s="61">
        <f t="shared" si="2"/>
        <v>0</v>
      </c>
      <c r="H39" s="61" t="e">
        <f t="shared" si="7"/>
        <v>#DIV/0!</v>
      </c>
      <c r="I39" s="34"/>
      <c r="J39" s="87"/>
    </row>
    <row r="40" spans="1:10" s="35" customFormat="1" x14ac:dyDescent="0.25">
      <c r="A40" s="31" t="s">
        <v>39</v>
      </c>
      <c r="B40" s="19"/>
      <c r="C40" s="61">
        <v>4.5</v>
      </c>
      <c r="D40" s="61">
        <v>9.59</v>
      </c>
      <c r="E40" s="61">
        <v>9.59</v>
      </c>
      <c r="F40" s="61">
        <v>9.59</v>
      </c>
      <c r="G40" s="61">
        <f t="shared" si="2"/>
        <v>0</v>
      </c>
      <c r="H40" s="61">
        <f>F40/C40*100</f>
        <v>213.11111111111111</v>
      </c>
      <c r="I40" s="34"/>
      <c r="J40" s="87"/>
    </row>
    <row r="41" spans="1:10" s="21" customFormat="1" x14ac:dyDescent="0.25">
      <c r="A41" s="17" t="s">
        <v>30</v>
      </c>
      <c r="B41" s="15">
        <v>222</v>
      </c>
      <c r="C41" s="56">
        <f>C42+C43</f>
        <v>0</v>
      </c>
      <c r="D41" s="56">
        <f>D42+D43</f>
        <v>0</v>
      </c>
      <c r="E41" s="56">
        <f>E42+E43</f>
        <v>0</v>
      </c>
      <c r="F41" s="56">
        <f>F42+F43</f>
        <v>0</v>
      </c>
      <c r="G41" s="56">
        <f t="shared" si="2"/>
        <v>0</v>
      </c>
      <c r="H41" s="56" t="e">
        <f>F41/C41*100</f>
        <v>#DIV/0!</v>
      </c>
      <c r="I41" s="14"/>
      <c r="J41" s="14"/>
    </row>
    <row r="42" spans="1:10" s="21" customFormat="1" outlineLevel="1" x14ac:dyDescent="0.25">
      <c r="A42" s="38"/>
      <c r="B42" s="39"/>
      <c r="C42" s="73"/>
      <c r="D42" s="73"/>
      <c r="E42" s="73"/>
      <c r="F42" s="73"/>
      <c r="G42" s="73">
        <f t="shared" si="2"/>
        <v>0</v>
      </c>
      <c r="H42" s="73" t="e">
        <f t="shared" si="7"/>
        <v>#DIV/0!</v>
      </c>
      <c r="I42" s="40"/>
      <c r="J42" s="40"/>
    </row>
    <row r="43" spans="1:10" s="21" customFormat="1" outlineLevel="1" x14ac:dyDescent="0.25">
      <c r="A43" s="38"/>
      <c r="B43" s="39"/>
      <c r="C43" s="73">
        <v>0</v>
      </c>
      <c r="D43" s="73"/>
      <c r="E43" s="73"/>
      <c r="F43" s="73"/>
      <c r="G43" s="73">
        <f t="shared" si="2"/>
        <v>0</v>
      </c>
      <c r="H43" s="73" t="e">
        <f>F43/C43*100</f>
        <v>#DIV/0!</v>
      </c>
      <c r="I43" s="40"/>
      <c r="J43" s="40"/>
    </row>
    <row r="44" spans="1:10" s="21" customFormat="1" ht="16.5" customHeight="1" x14ac:dyDescent="0.25">
      <c r="A44" s="81" t="s">
        <v>31</v>
      </c>
      <c r="B44" s="82">
        <v>223</v>
      </c>
      <c r="C44" s="83">
        <f>C45+C46+C47+C49+C48</f>
        <v>444.21999999999997</v>
      </c>
      <c r="D44" s="83">
        <f>SUM(D45:D49)</f>
        <v>369.79999999999995</v>
      </c>
      <c r="E44" s="83">
        <f t="shared" ref="E44:F44" si="9">SUM(E45:E49)</f>
        <v>384.49099999999999</v>
      </c>
      <c r="F44" s="83">
        <f t="shared" si="9"/>
        <v>369.79999999999995</v>
      </c>
      <c r="G44" s="83">
        <f t="shared" si="2"/>
        <v>0</v>
      </c>
      <c r="H44" s="83">
        <f t="shared" si="7"/>
        <v>83.247039755076315</v>
      </c>
      <c r="I44" s="14"/>
      <c r="J44" s="14"/>
    </row>
    <row r="45" spans="1:10" s="21" customFormat="1" x14ac:dyDescent="0.25">
      <c r="A45" s="31" t="s">
        <v>13</v>
      </c>
      <c r="B45" s="32"/>
      <c r="C45" s="61">
        <v>344.78</v>
      </c>
      <c r="D45" s="61">
        <v>282.7</v>
      </c>
      <c r="E45" s="61">
        <v>282.7</v>
      </c>
      <c r="F45" s="61">
        <v>282.7</v>
      </c>
      <c r="G45" s="61">
        <f t="shared" si="2"/>
        <v>0</v>
      </c>
      <c r="H45" s="61">
        <f t="shared" si="7"/>
        <v>81.994315215499753</v>
      </c>
      <c r="I45" s="34"/>
      <c r="J45" s="34"/>
    </row>
    <row r="46" spans="1:10" s="21" customFormat="1" x14ac:dyDescent="0.25">
      <c r="A46" s="31" t="s">
        <v>14</v>
      </c>
      <c r="B46" s="32"/>
      <c r="C46" s="61">
        <v>85.85</v>
      </c>
      <c r="D46" s="61">
        <v>77.83</v>
      </c>
      <c r="E46" s="61">
        <f>83.621+8.9</f>
        <v>92.521000000000001</v>
      </c>
      <c r="F46" s="61">
        <v>77.83</v>
      </c>
      <c r="G46" s="61">
        <f t="shared" si="2"/>
        <v>0</v>
      </c>
      <c r="H46" s="61">
        <f t="shared" si="7"/>
        <v>90.658124635993019</v>
      </c>
      <c r="I46" s="34"/>
      <c r="J46" s="34"/>
    </row>
    <row r="47" spans="1:10" s="21" customFormat="1" x14ac:dyDescent="0.25">
      <c r="A47" s="31" t="s">
        <v>16</v>
      </c>
      <c r="B47" s="32"/>
      <c r="C47" s="61">
        <v>5.52</v>
      </c>
      <c r="D47" s="61">
        <v>7.19</v>
      </c>
      <c r="E47" s="61">
        <v>7.19</v>
      </c>
      <c r="F47" s="61">
        <v>7.19</v>
      </c>
      <c r="G47" s="61">
        <f t="shared" si="2"/>
        <v>0</v>
      </c>
      <c r="H47" s="61">
        <f t="shared" si="7"/>
        <v>130.25362318840581</v>
      </c>
      <c r="I47" s="34"/>
      <c r="J47" s="34"/>
    </row>
    <row r="48" spans="1:10" s="21" customFormat="1" x14ac:dyDescent="0.25">
      <c r="A48" s="31" t="s">
        <v>54</v>
      </c>
      <c r="B48" s="32"/>
      <c r="C48" s="61">
        <v>4.8099999999999996</v>
      </c>
      <c r="D48" s="61">
        <v>2.08</v>
      </c>
      <c r="E48" s="61">
        <v>2.08</v>
      </c>
      <c r="F48" s="61">
        <v>2.08</v>
      </c>
      <c r="G48" s="61">
        <f t="shared" si="2"/>
        <v>0</v>
      </c>
      <c r="H48" s="61">
        <f t="shared" si="7"/>
        <v>43.243243243243242</v>
      </c>
      <c r="I48" s="34"/>
      <c r="J48" s="34"/>
    </row>
    <row r="49" spans="1:10" s="21" customFormat="1" x14ac:dyDescent="0.25">
      <c r="A49" s="31" t="s">
        <v>55</v>
      </c>
      <c r="B49" s="32"/>
      <c r="C49" s="61">
        <v>3.26</v>
      </c>
      <c r="D49" s="61"/>
      <c r="E49" s="61"/>
      <c r="F49" s="61"/>
      <c r="G49" s="61">
        <f t="shared" si="2"/>
        <v>0</v>
      </c>
      <c r="H49" s="61">
        <f t="shared" si="7"/>
        <v>0</v>
      </c>
      <c r="I49" s="34"/>
      <c r="J49" s="34"/>
    </row>
    <row r="50" spans="1:10" s="21" customFormat="1" x14ac:dyDescent="0.25">
      <c r="A50" s="17" t="s">
        <v>32</v>
      </c>
      <c r="B50" s="15">
        <v>224</v>
      </c>
      <c r="C50" s="56">
        <f>C51+C52+C53</f>
        <v>0</v>
      </c>
      <c r="D50" s="56">
        <f t="shared" ref="D50:F50" si="10">D51+D52+D53</f>
        <v>0</v>
      </c>
      <c r="E50" s="56">
        <f t="shared" si="10"/>
        <v>0</v>
      </c>
      <c r="F50" s="56">
        <f t="shared" si="10"/>
        <v>0</v>
      </c>
      <c r="G50" s="56">
        <f t="shared" si="2"/>
        <v>0</v>
      </c>
      <c r="H50" s="56" t="e">
        <f t="shared" si="7"/>
        <v>#DIV/0!</v>
      </c>
      <c r="I50" s="14"/>
      <c r="J50" s="14"/>
    </row>
    <row r="51" spans="1:10" s="21" customFormat="1" outlineLevel="1" x14ac:dyDescent="0.25">
      <c r="A51" s="17"/>
      <c r="B51" s="15"/>
      <c r="C51" s="16"/>
      <c r="D51" s="56"/>
      <c r="E51" s="56"/>
      <c r="F51" s="56"/>
      <c r="G51" s="58">
        <f t="shared" si="2"/>
        <v>0</v>
      </c>
      <c r="H51" s="58" t="e">
        <f t="shared" si="7"/>
        <v>#DIV/0!</v>
      </c>
      <c r="I51" s="14"/>
      <c r="J51" s="14"/>
    </row>
    <row r="52" spans="1:10" s="21" customFormat="1" outlineLevel="1" x14ac:dyDescent="0.25">
      <c r="A52" s="17"/>
      <c r="B52" s="15"/>
      <c r="C52" s="16"/>
      <c r="D52" s="56"/>
      <c r="E52" s="56"/>
      <c r="F52" s="56"/>
      <c r="G52" s="58">
        <f t="shared" si="2"/>
        <v>0</v>
      </c>
      <c r="H52" s="58" t="e">
        <f t="shared" si="7"/>
        <v>#DIV/0!</v>
      </c>
      <c r="I52" s="14"/>
      <c r="J52" s="14"/>
    </row>
    <row r="53" spans="1:10" s="21" customFormat="1" outlineLevel="1" x14ac:dyDescent="0.25">
      <c r="A53" s="17"/>
      <c r="B53" s="15"/>
      <c r="C53" s="16"/>
      <c r="D53" s="56"/>
      <c r="E53" s="56"/>
      <c r="F53" s="56"/>
      <c r="G53" s="58">
        <f t="shared" si="2"/>
        <v>0</v>
      </c>
      <c r="H53" s="58" t="e">
        <f t="shared" si="7"/>
        <v>#DIV/0!</v>
      </c>
      <c r="I53" s="14"/>
      <c r="J53" s="14"/>
    </row>
    <row r="54" spans="1:10" s="21" customFormat="1" x14ac:dyDescent="0.25">
      <c r="A54" s="81" t="s">
        <v>33</v>
      </c>
      <c r="B54" s="82">
        <v>225</v>
      </c>
      <c r="C54" s="83">
        <f>SUM(C55:C64)</f>
        <v>50.290000000000006</v>
      </c>
      <c r="D54" s="83">
        <f>SUM(D55:D64)</f>
        <v>97.254999999999995</v>
      </c>
      <c r="E54" s="83">
        <f>SUM(E55:E64)</f>
        <v>97.254999999999995</v>
      </c>
      <c r="F54" s="83">
        <f t="shared" ref="F54" si="11">SUM(F55:F64)</f>
        <v>97.254999999999995</v>
      </c>
      <c r="G54" s="83">
        <f t="shared" si="2"/>
        <v>0</v>
      </c>
      <c r="H54" s="83">
        <f t="shared" si="7"/>
        <v>193.38834758401268</v>
      </c>
      <c r="I54" s="14"/>
      <c r="J54" s="14"/>
    </row>
    <row r="55" spans="1:10" s="21" customFormat="1" x14ac:dyDescent="0.25">
      <c r="A55" s="31" t="s">
        <v>56</v>
      </c>
      <c r="B55" s="32"/>
      <c r="C55" s="61">
        <v>0.74</v>
      </c>
      <c r="D55" s="61"/>
      <c r="E55" s="61"/>
      <c r="F55" s="61"/>
      <c r="G55" s="58">
        <f t="shared" si="2"/>
        <v>0</v>
      </c>
      <c r="H55" s="61">
        <f t="shared" si="7"/>
        <v>0</v>
      </c>
      <c r="I55" s="34"/>
      <c r="J55" s="34"/>
    </row>
    <row r="56" spans="1:10" s="21" customFormat="1" x14ac:dyDescent="0.25">
      <c r="A56" s="31" t="s">
        <v>57</v>
      </c>
      <c r="B56" s="32"/>
      <c r="C56" s="61">
        <v>3.66</v>
      </c>
      <c r="D56" s="61">
        <v>3.66</v>
      </c>
      <c r="E56" s="61">
        <v>3.66</v>
      </c>
      <c r="F56" s="61">
        <v>3.66</v>
      </c>
      <c r="G56" s="58">
        <f t="shared" si="2"/>
        <v>0</v>
      </c>
      <c r="H56" s="61">
        <f t="shared" si="7"/>
        <v>100</v>
      </c>
      <c r="I56" s="34"/>
      <c r="J56" s="34"/>
    </row>
    <row r="57" spans="1:10" s="21" customFormat="1" x14ac:dyDescent="0.25">
      <c r="A57" s="31" t="s">
        <v>58</v>
      </c>
      <c r="B57" s="32"/>
      <c r="C57" s="61">
        <v>2.65</v>
      </c>
      <c r="D57" s="61">
        <v>1.35</v>
      </c>
      <c r="E57" s="61">
        <v>1.35</v>
      </c>
      <c r="F57" s="61">
        <v>1.35</v>
      </c>
      <c r="G57" s="58">
        <f t="shared" si="2"/>
        <v>0</v>
      </c>
      <c r="H57" s="61">
        <f t="shared" si="7"/>
        <v>50.943396226415096</v>
      </c>
      <c r="I57" s="34"/>
      <c r="J57" s="34"/>
    </row>
    <row r="58" spans="1:10" s="21" customFormat="1" x14ac:dyDescent="0.25">
      <c r="A58" s="31" t="s">
        <v>59</v>
      </c>
      <c r="B58" s="32"/>
      <c r="C58" s="61">
        <v>4.72</v>
      </c>
      <c r="D58" s="61">
        <v>5.8949999999999996</v>
      </c>
      <c r="E58" s="61">
        <v>5.8949999999999996</v>
      </c>
      <c r="F58" s="61">
        <v>5.8949999999999996</v>
      </c>
      <c r="G58" s="58">
        <f t="shared" si="2"/>
        <v>0</v>
      </c>
      <c r="H58" s="61">
        <f t="shared" si="7"/>
        <v>124.89406779661016</v>
      </c>
      <c r="I58" s="34"/>
      <c r="J58" s="34"/>
    </row>
    <row r="59" spans="1:10" s="21" customFormat="1" x14ac:dyDescent="0.25">
      <c r="A59" s="31" t="s">
        <v>60</v>
      </c>
      <c r="B59" s="32"/>
      <c r="C59" s="61">
        <v>5.43</v>
      </c>
      <c r="D59" s="61"/>
      <c r="E59" s="61"/>
      <c r="F59" s="61"/>
      <c r="G59" s="61">
        <f t="shared" si="2"/>
        <v>0</v>
      </c>
      <c r="H59" s="61">
        <f t="shared" si="7"/>
        <v>0</v>
      </c>
      <c r="I59" s="34"/>
      <c r="J59" s="34"/>
    </row>
    <row r="60" spans="1:10" s="21" customFormat="1" x14ac:dyDescent="0.25">
      <c r="A60" s="31" t="s">
        <v>61</v>
      </c>
      <c r="B60" s="32"/>
      <c r="C60" s="61">
        <v>31.89</v>
      </c>
      <c r="D60" s="61"/>
      <c r="E60" s="61"/>
      <c r="F60" s="61"/>
      <c r="G60" s="61">
        <f t="shared" ref="G60" si="12">D60-F60</f>
        <v>0</v>
      </c>
      <c r="H60" s="61">
        <f t="shared" ref="H60" si="13">F60/C60*100</f>
        <v>0</v>
      </c>
      <c r="I60" s="34"/>
      <c r="J60" s="34"/>
    </row>
    <row r="61" spans="1:10" s="21" customFormat="1" x14ac:dyDescent="0.25">
      <c r="A61" s="31" t="s">
        <v>55</v>
      </c>
      <c r="B61" s="32"/>
      <c r="C61" s="61">
        <v>0</v>
      </c>
      <c r="D61" s="61">
        <v>39.79</v>
      </c>
      <c r="E61" s="61">
        <v>39.79</v>
      </c>
      <c r="F61" s="61">
        <v>39.79</v>
      </c>
      <c r="G61" s="61">
        <f t="shared" ref="G61:G62" si="14">D61-F61</f>
        <v>0</v>
      </c>
      <c r="H61" s="61" t="e">
        <f t="shared" ref="H61:H62" si="15">F61/C61*100</f>
        <v>#DIV/0!</v>
      </c>
      <c r="I61" s="34"/>
      <c r="J61" s="34"/>
    </row>
    <row r="62" spans="1:10" s="21" customFormat="1" ht="31.5" x14ac:dyDescent="0.25">
      <c r="A62" s="31" t="s">
        <v>120</v>
      </c>
      <c r="B62" s="32"/>
      <c r="C62" s="61">
        <v>0</v>
      </c>
      <c r="D62" s="61">
        <v>10.119999999999999</v>
      </c>
      <c r="E62" s="61">
        <v>10.119999999999999</v>
      </c>
      <c r="F62" s="61">
        <v>10.119999999999999</v>
      </c>
      <c r="G62" s="61">
        <f t="shared" si="14"/>
        <v>0</v>
      </c>
      <c r="H62" s="61" t="e">
        <f t="shared" si="15"/>
        <v>#DIV/0!</v>
      </c>
      <c r="I62" s="34"/>
      <c r="J62" s="34"/>
    </row>
    <row r="63" spans="1:10" s="21" customFormat="1" x14ac:dyDescent="0.25">
      <c r="A63" s="31" t="s">
        <v>121</v>
      </c>
      <c r="B63" s="32"/>
      <c r="C63" s="61">
        <v>0</v>
      </c>
      <c r="D63" s="61">
        <v>32.64</v>
      </c>
      <c r="E63" s="61">
        <v>32.64</v>
      </c>
      <c r="F63" s="61">
        <v>32.64</v>
      </c>
      <c r="G63" s="61">
        <f t="shared" ref="G63" si="16">D63-F63</f>
        <v>0</v>
      </c>
      <c r="H63" s="61" t="e">
        <f>F63/C63*100</f>
        <v>#DIV/0!</v>
      </c>
      <c r="I63" s="34"/>
      <c r="J63" s="34"/>
    </row>
    <row r="64" spans="1:10" s="21" customFormat="1" x14ac:dyDescent="0.25">
      <c r="A64" s="31" t="s">
        <v>62</v>
      </c>
      <c r="B64" s="32"/>
      <c r="C64" s="61">
        <v>1.2</v>
      </c>
      <c r="D64" s="61">
        <v>3.8</v>
      </c>
      <c r="E64" s="61">
        <v>3.8</v>
      </c>
      <c r="F64" s="61">
        <v>3.8</v>
      </c>
      <c r="G64" s="61">
        <f t="shared" si="2"/>
        <v>0</v>
      </c>
      <c r="H64" s="61">
        <f t="shared" si="7"/>
        <v>316.66666666666663</v>
      </c>
      <c r="I64" s="34"/>
      <c r="J64" s="34"/>
    </row>
    <row r="65" spans="1:10" s="21" customFormat="1" x14ac:dyDescent="0.25">
      <c r="A65" s="81" t="s">
        <v>34</v>
      </c>
      <c r="B65" s="82">
        <v>226</v>
      </c>
      <c r="C65" s="83">
        <f>SUM(C66:C82)</f>
        <v>329.66</v>
      </c>
      <c r="D65" s="83">
        <f>SUM(D66:D90)</f>
        <v>283.90699999999998</v>
      </c>
      <c r="E65" s="83">
        <f>SUM(E66:E90)</f>
        <v>286.50699999999995</v>
      </c>
      <c r="F65" s="83">
        <f>SUM(F66:F90)</f>
        <v>283.90699999999998</v>
      </c>
      <c r="G65" s="83">
        <f t="shared" si="2"/>
        <v>0</v>
      </c>
      <c r="H65" s="83">
        <f t="shared" si="7"/>
        <v>86.121155129527381</v>
      </c>
      <c r="I65" s="14"/>
      <c r="J65" s="14"/>
    </row>
    <row r="66" spans="1:10" s="21" customFormat="1" ht="15.75" customHeight="1" x14ac:dyDescent="0.25">
      <c r="A66" s="31" t="s">
        <v>63</v>
      </c>
      <c r="B66" s="32"/>
      <c r="C66" s="61">
        <v>31.08</v>
      </c>
      <c r="D66" s="61"/>
      <c r="E66" s="61"/>
      <c r="F66" s="61"/>
      <c r="G66" s="61">
        <f t="shared" si="2"/>
        <v>0</v>
      </c>
      <c r="H66" s="61">
        <f t="shared" si="7"/>
        <v>0</v>
      </c>
      <c r="I66" s="34"/>
      <c r="J66" s="34"/>
    </row>
    <row r="67" spans="1:10" s="21" customFormat="1" ht="33.75" customHeight="1" x14ac:dyDescent="0.25">
      <c r="A67" s="31" t="s">
        <v>64</v>
      </c>
      <c r="B67" s="32"/>
      <c r="C67" s="61">
        <v>9.6</v>
      </c>
      <c r="D67" s="61">
        <v>9.6</v>
      </c>
      <c r="E67" s="61">
        <v>9.6</v>
      </c>
      <c r="F67" s="61">
        <v>9.6</v>
      </c>
      <c r="G67" s="61">
        <f t="shared" ref="G67:G79" si="17">D67-F67</f>
        <v>0</v>
      </c>
      <c r="H67" s="61">
        <f t="shared" ref="H67:H79" si="18">F67/C67*100</f>
        <v>100</v>
      </c>
      <c r="I67" s="34"/>
      <c r="J67" s="34"/>
    </row>
    <row r="68" spans="1:10" s="21" customFormat="1" ht="19.5" customHeight="1" x14ac:dyDescent="0.25">
      <c r="A68" s="31" t="s">
        <v>127</v>
      </c>
      <c r="B68" s="32"/>
      <c r="C68" s="61"/>
      <c r="D68" s="61">
        <v>35.76</v>
      </c>
      <c r="E68" s="61">
        <v>35.76</v>
      </c>
      <c r="F68" s="61">
        <v>35.76</v>
      </c>
      <c r="G68" s="61"/>
      <c r="H68" s="61"/>
      <c r="I68" s="34"/>
      <c r="J68" s="34"/>
    </row>
    <row r="69" spans="1:10" s="21" customFormat="1" ht="15.75" customHeight="1" x14ac:dyDescent="0.25">
      <c r="A69" s="31" t="s">
        <v>65</v>
      </c>
      <c r="B69" s="32"/>
      <c r="C69" s="61">
        <v>52.35</v>
      </c>
      <c r="D69" s="61">
        <v>28.6</v>
      </c>
      <c r="E69" s="61">
        <v>31.2</v>
      </c>
      <c r="F69" s="61">
        <v>28.6</v>
      </c>
      <c r="G69" s="61">
        <f t="shared" si="17"/>
        <v>0</v>
      </c>
      <c r="H69" s="61">
        <f t="shared" si="18"/>
        <v>54.632282712511937</v>
      </c>
      <c r="I69" s="34"/>
      <c r="J69" s="34"/>
    </row>
    <row r="70" spans="1:10" s="21" customFormat="1" ht="15.75" customHeight="1" x14ac:dyDescent="0.25">
      <c r="A70" s="31" t="s">
        <v>129</v>
      </c>
      <c r="B70" s="32"/>
      <c r="C70" s="61"/>
      <c r="D70" s="61">
        <v>65.599999999999994</v>
      </c>
      <c r="E70" s="61">
        <v>65.599999999999994</v>
      </c>
      <c r="F70" s="61">
        <v>65.599999999999994</v>
      </c>
      <c r="G70" s="61"/>
      <c r="H70" s="61"/>
      <c r="I70" s="34"/>
      <c r="J70" s="34"/>
    </row>
    <row r="71" spans="1:10" s="21" customFormat="1" ht="15.75" customHeight="1" x14ac:dyDescent="0.25">
      <c r="A71" s="31" t="s">
        <v>66</v>
      </c>
      <c r="B71" s="32"/>
      <c r="C71" s="61">
        <v>7.13</v>
      </c>
      <c r="D71" s="61">
        <v>10.138999999999999</v>
      </c>
      <c r="E71" s="61">
        <v>10.138999999999999</v>
      </c>
      <c r="F71" s="61">
        <v>10.138999999999999</v>
      </c>
      <c r="G71" s="61">
        <f t="shared" si="17"/>
        <v>0</v>
      </c>
      <c r="H71" s="61">
        <f t="shared" si="18"/>
        <v>142.20196353436185</v>
      </c>
      <c r="I71" s="34"/>
      <c r="J71" s="34"/>
    </row>
    <row r="72" spans="1:10" s="21" customFormat="1" ht="15.75" customHeight="1" x14ac:dyDescent="0.25">
      <c r="A72" s="31" t="s">
        <v>67</v>
      </c>
      <c r="B72" s="32"/>
      <c r="C72" s="61">
        <v>24</v>
      </c>
      <c r="D72" s="61">
        <v>24</v>
      </c>
      <c r="E72" s="61">
        <v>24</v>
      </c>
      <c r="F72" s="61">
        <v>24</v>
      </c>
      <c r="G72" s="61">
        <f t="shared" si="17"/>
        <v>0</v>
      </c>
      <c r="H72" s="61">
        <f t="shared" si="18"/>
        <v>100</v>
      </c>
      <c r="I72" s="34"/>
      <c r="J72" s="34"/>
    </row>
    <row r="73" spans="1:10" s="21" customFormat="1" ht="15.75" customHeight="1" x14ac:dyDescent="0.25">
      <c r="A73" s="31" t="s">
        <v>68</v>
      </c>
      <c r="B73" s="32"/>
      <c r="C73" s="61">
        <v>24.06</v>
      </c>
      <c r="D73" s="61"/>
      <c r="E73" s="61"/>
      <c r="F73" s="61"/>
      <c r="G73" s="61">
        <f t="shared" si="17"/>
        <v>0</v>
      </c>
      <c r="H73" s="61">
        <f t="shared" si="18"/>
        <v>0</v>
      </c>
      <c r="I73" s="34"/>
      <c r="J73" s="34"/>
    </row>
    <row r="74" spans="1:10" s="21" customFormat="1" ht="15.75" customHeight="1" x14ac:dyDescent="0.25">
      <c r="A74" s="31" t="s">
        <v>123</v>
      </c>
      <c r="B74" s="32"/>
      <c r="C74" s="61">
        <v>10.5</v>
      </c>
      <c r="D74" s="61">
        <v>10.5</v>
      </c>
      <c r="E74" s="61">
        <v>10.5</v>
      </c>
      <c r="F74" s="61">
        <v>10.5</v>
      </c>
      <c r="G74" s="61">
        <f t="shared" si="17"/>
        <v>0</v>
      </c>
      <c r="H74" s="61">
        <f t="shared" si="18"/>
        <v>100</v>
      </c>
      <c r="I74" s="34"/>
      <c r="J74" s="34"/>
    </row>
    <row r="75" spans="1:10" s="21" customFormat="1" ht="15.75" customHeight="1" x14ac:dyDescent="0.25">
      <c r="A75" s="31" t="s">
        <v>69</v>
      </c>
      <c r="B75" s="32"/>
      <c r="C75" s="61">
        <v>5.4</v>
      </c>
      <c r="D75" s="61">
        <v>6.4</v>
      </c>
      <c r="E75" s="61">
        <v>6.4</v>
      </c>
      <c r="F75" s="61">
        <v>6.4</v>
      </c>
      <c r="G75" s="61">
        <f t="shared" si="17"/>
        <v>0</v>
      </c>
      <c r="H75" s="61">
        <f t="shared" si="18"/>
        <v>118.5185185185185</v>
      </c>
      <c r="I75" s="34"/>
      <c r="J75" s="34"/>
    </row>
    <row r="76" spans="1:10" s="21" customFormat="1" ht="15.75" customHeight="1" x14ac:dyDescent="0.25">
      <c r="A76" s="31" t="s">
        <v>70</v>
      </c>
      <c r="B76" s="32"/>
      <c r="C76" s="61">
        <v>18</v>
      </c>
      <c r="D76" s="61">
        <v>38</v>
      </c>
      <c r="E76" s="61">
        <v>38</v>
      </c>
      <c r="F76" s="61">
        <v>38</v>
      </c>
      <c r="G76" s="61">
        <f t="shared" si="17"/>
        <v>0</v>
      </c>
      <c r="H76" s="61">
        <f t="shared" si="18"/>
        <v>211.11111111111111</v>
      </c>
      <c r="I76" s="34"/>
      <c r="J76" s="34"/>
    </row>
    <row r="77" spans="1:10" s="21" customFormat="1" ht="15.75" customHeight="1" x14ac:dyDescent="0.25">
      <c r="A77" s="31" t="s">
        <v>71</v>
      </c>
      <c r="B77" s="32"/>
      <c r="C77" s="61">
        <v>8</v>
      </c>
      <c r="D77" s="61"/>
      <c r="E77" s="61"/>
      <c r="F77" s="61"/>
      <c r="G77" s="61">
        <f t="shared" si="17"/>
        <v>0</v>
      </c>
      <c r="H77" s="61">
        <f t="shared" si="18"/>
        <v>0</v>
      </c>
      <c r="I77" s="34"/>
      <c r="J77" s="34"/>
    </row>
    <row r="78" spans="1:10" s="21" customFormat="1" ht="15.75" customHeight="1" x14ac:dyDescent="0.25">
      <c r="A78" s="31" t="s">
        <v>72</v>
      </c>
      <c r="B78" s="32"/>
      <c r="C78" s="61">
        <v>2</v>
      </c>
      <c r="D78" s="61">
        <v>0.17499999999999999</v>
      </c>
      <c r="E78" s="61">
        <v>0.17499999999999999</v>
      </c>
      <c r="F78" s="61">
        <v>0.17499999999999999</v>
      </c>
      <c r="G78" s="61">
        <f t="shared" si="17"/>
        <v>0</v>
      </c>
      <c r="H78" s="61">
        <f t="shared" si="18"/>
        <v>8.75</v>
      </c>
      <c r="I78" s="34"/>
      <c r="J78" s="34"/>
    </row>
    <row r="79" spans="1:10" s="21" customFormat="1" ht="15.75" customHeight="1" x14ac:dyDescent="0.25">
      <c r="A79" s="31" t="s">
        <v>73</v>
      </c>
      <c r="B79" s="32"/>
      <c r="C79" s="61">
        <v>2.25</v>
      </c>
      <c r="D79" s="61"/>
      <c r="E79" s="61"/>
      <c r="F79" s="61"/>
      <c r="G79" s="61">
        <f t="shared" si="17"/>
        <v>0</v>
      </c>
      <c r="H79" s="61">
        <f t="shared" si="18"/>
        <v>0</v>
      </c>
      <c r="I79" s="34"/>
      <c r="J79" s="34"/>
    </row>
    <row r="80" spans="1:10" s="21" customFormat="1" ht="15.75" customHeight="1" x14ac:dyDescent="0.25">
      <c r="A80" s="31" t="s">
        <v>73</v>
      </c>
      <c r="B80" s="32"/>
      <c r="C80" s="61">
        <v>5.5</v>
      </c>
      <c r="D80" s="61"/>
      <c r="E80" s="61"/>
      <c r="F80" s="61"/>
      <c r="G80" s="61">
        <f t="shared" si="2"/>
        <v>0</v>
      </c>
      <c r="H80" s="61">
        <f t="shared" si="7"/>
        <v>0</v>
      </c>
      <c r="I80" s="34"/>
      <c r="J80" s="34"/>
    </row>
    <row r="81" spans="1:10" s="21" customFormat="1" ht="15.75" customHeight="1" x14ac:dyDescent="0.25">
      <c r="A81" s="31" t="s">
        <v>74</v>
      </c>
      <c r="B81" s="32"/>
      <c r="C81" s="61">
        <v>128</v>
      </c>
      <c r="D81" s="61"/>
      <c r="E81" s="61"/>
      <c r="F81" s="61"/>
      <c r="G81" s="61">
        <f t="shared" si="2"/>
        <v>0</v>
      </c>
      <c r="H81" s="61">
        <f t="shared" si="7"/>
        <v>0</v>
      </c>
      <c r="I81" s="34"/>
      <c r="J81" s="34"/>
    </row>
    <row r="82" spans="1:10" s="21" customFormat="1" x14ac:dyDescent="0.25">
      <c r="A82" s="31" t="s">
        <v>75</v>
      </c>
      <c r="B82" s="32"/>
      <c r="C82" s="61">
        <v>1.79</v>
      </c>
      <c r="D82" s="61"/>
      <c r="E82" s="61"/>
      <c r="F82" s="61"/>
      <c r="G82" s="61">
        <f t="shared" si="2"/>
        <v>0</v>
      </c>
      <c r="H82" s="61">
        <f t="shared" si="7"/>
        <v>0</v>
      </c>
      <c r="I82" s="34"/>
      <c r="J82" s="34"/>
    </row>
    <row r="83" spans="1:10" s="21" customFormat="1" x14ac:dyDescent="0.25">
      <c r="A83" s="31" t="s">
        <v>132</v>
      </c>
      <c r="B83" s="32"/>
      <c r="C83" s="61"/>
      <c r="D83" s="61">
        <v>6.3550000000000004</v>
      </c>
      <c r="E83" s="61">
        <v>6.3550000000000004</v>
      </c>
      <c r="F83" s="61">
        <v>6.3550000000000004</v>
      </c>
      <c r="G83" s="61">
        <f t="shared" ref="G83" si="19">D83-F83</f>
        <v>0</v>
      </c>
      <c r="H83" s="61" t="e">
        <f t="shared" ref="H83" si="20">F83/C83*100</f>
        <v>#DIV/0!</v>
      </c>
      <c r="I83" s="34"/>
      <c r="J83" s="34"/>
    </row>
    <row r="84" spans="1:10" s="21" customFormat="1" x14ac:dyDescent="0.25">
      <c r="A84" s="31" t="s">
        <v>131</v>
      </c>
      <c r="B84" s="32"/>
      <c r="C84" s="61"/>
      <c r="D84" s="61">
        <v>1.9079999999999999</v>
      </c>
      <c r="E84" s="61">
        <v>1.9079999999999999</v>
      </c>
      <c r="F84" s="61">
        <v>1.9079999999999999</v>
      </c>
      <c r="G84" s="61">
        <f t="shared" ref="G84" si="21">D84-F84</f>
        <v>0</v>
      </c>
      <c r="H84" s="61" t="e">
        <f t="shared" ref="H84" si="22">F84/C84*100</f>
        <v>#DIV/0!</v>
      </c>
      <c r="I84" s="34"/>
      <c r="J84" s="34"/>
    </row>
    <row r="85" spans="1:10" s="21" customFormat="1" x14ac:dyDescent="0.25">
      <c r="A85" s="31" t="s">
        <v>130</v>
      </c>
      <c r="B85" s="32"/>
      <c r="C85" s="61"/>
      <c r="D85" s="61">
        <v>14</v>
      </c>
      <c r="E85" s="61">
        <v>14</v>
      </c>
      <c r="F85" s="61">
        <v>14</v>
      </c>
      <c r="G85" s="61">
        <f t="shared" ref="G85" si="23">D85-F85</f>
        <v>0</v>
      </c>
      <c r="H85" s="61" t="e">
        <f t="shared" ref="H85" si="24">F85/C85*100</f>
        <v>#DIV/0!</v>
      </c>
      <c r="I85" s="34"/>
      <c r="J85" s="34"/>
    </row>
    <row r="86" spans="1:10" s="21" customFormat="1" x14ac:dyDescent="0.25">
      <c r="A86" s="31" t="s">
        <v>122</v>
      </c>
      <c r="B86" s="32"/>
      <c r="C86" s="33"/>
      <c r="D86" s="61">
        <v>11.247999999999999</v>
      </c>
      <c r="E86" s="61">
        <v>11.247999999999999</v>
      </c>
      <c r="F86" s="61">
        <v>11.247999999999999</v>
      </c>
      <c r="G86" s="61">
        <f t="shared" si="2"/>
        <v>0</v>
      </c>
      <c r="H86" s="61" t="e">
        <f t="shared" si="7"/>
        <v>#DIV/0!</v>
      </c>
      <c r="I86" s="34"/>
      <c r="J86" s="34"/>
    </row>
    <row r="87" spans="1:10" s="21" customFormat="1" x14ac:dyDescent="0.25">
      <c r="A87" s="31" t="s">
        <v>126</v>
      </c>
      <c r="B87" s="32"/>
      <c r="C87" s="33"/>
      <c r="D87" s="61">
        <v>7</v>
      </c>
      <c r="E87" s="61">
        <v>7</v>
      </c>
      <c r="F87" s="61">
        <v>7</v>
      </c>
      <c r="G87" s="61">
        <f t="shared" ref="G87" si="25">D87-F87</f>
        <v>0</v>
      </c>
      <c r="H87" s="61" t="e">
        <f t="shared" ref="H87" si="26">F87/C87*100</f>
        <v>#DIV/0!</v>
      </c>
      <c r="I87" s="34"/>
      <c r="J87" s="34"/>
    </row>
    <row r="88" spans="1:10" s="21" customFormat="1" x14ac:dyDescent="0.25">
      <c r="A88" s="31" t="s">
        <v>128</v>
      </c>
      <c r="B88" s="32"/>
      <c r="C88" s="33"/>
      <c r="D88" s="61">
        <v>6.1020000000000003</v>
      </c>
      <c r="E88" s="61">
        <v>6.1020000000000003</v>
      </c>
      <c r="F88" s="61">
        <v>6.1020000000000003</v>
      </c>
      <c r="G88" s="61"/>
      <c r="H88" s="61"/>
      <c r="I88" s="34"/>
      <c r="J88" s="34"/>
    </row>
    <row r="89" spans="1:10" s="21" customFormat="1" x14ac:dyDescent="0.25">
      <c r="A89" s="31" t="s">
        <v>125</v>
      </c>
      <c r="B89" s="32"/>
      <c r="C89" s="33"/>
      <c r="D89" s="61">
        <v>4.32</v>
      </c>
      <c r="E89" s="61">
        <v>4.32</v>
      </c>
      <c r="F89" s="61">
        <v>4.32</v>
      </c>
      <c r="G89" s="61">
        <f t="shared" ref="G89" si="27">D89-F89</f>
        <v>0</v>
      </c>
      <c r="H89" s="61" t="e">
        <f t="shared" ref="H89" si="28">F89/C89*100</f>
        <v>#DIV/0!</v>
      </c>
      <c r="I89" s="34"/>
      <c r="J89" s="34"/>
    </row>
    <row r="90" spans="1:10" s="21" customFormat="1" x14ac:dyDescent="0.25">
      <c r="A90" s="31" t="s">
        <v>124</v>
      </c>
      <c r="B90" s="32"/>
      <c r="C90" s="33"/>
      <c r="D90" s="61">
        <v>4.2</v>
      </c>
      <c r="E90" s="61">
        <v>4.2</v>
      </c>
      <c r="F90" s="61">
        <v>4.2</v>
      </c>
      <c r="G90" s="61">
        <f>D90-F90</f>
        <v>0</v>
      </c>
      <c r="H90" s="61" t="e">
        <f t="shared" si="7"/>
        <v>#DIV/0!</v>
      </c>
      <c r="I90" s="34"/>
      <c r="J90" s="34"/>
    </row>
    <row r="91" spans="1:10" s="10" customFormat="1" x14ac:dyDescent="0.25">
      <c r="A91" s="81" t="s">
        <v>35</v>
      </c>
      <c r="B91" s="82">
        <v>290</v>
      </c>
      <c r="C91" s="83">
        <f>C92+C93+C94</f>
        <v>7.6</v>
      </c>
      <c r="D91" s="83">
        <f t="shared" ref="D91:F91" si="29">D92+D93+D94</f>
        <v>48.123000000000005</v>
      </c>
      <c r="E91" s="83">
        <f t="shared" si="29"/>
        <v>48.123000000000005</v>
      </c>
      <c r="F91" s="83">
        <f t="shared" si="29"/>
        <v>48.123000000000005</v>
      </c>
      <c r="G91" s="83">
        <f t="shared" si="2"/>
        <v>0</v>
      </c>
      <c r="H91" s="83">
        <f t="shared" si="7"/>
        <v>633.19736842105272</v>
      </c>
      <c r="I91" s="14"/>
      <c r="J91" s="14"/>
    </row>
    <row r="92" spans="1:10" s="35" customFormat="1" x14ac:dyDescent="0.25">
      <c r="A92" s="31" t="s">
        <v>78</v>
      </c>
      <c r="B92" s="32"/>
      <c r="C92" s="61">
        <v>7.6</v>
      </c>
      <c r="D92" s="61">
        <v>18.123000000000001</v>
      </c>
      <c r="E92" s="78">
        <v>18.123000000000001</v>
      </c>
      <c r="F92" s="61">
        <v>18.123000000000001</v>
      </c>
      <c r="G92" s="61">
        <f t="shared" si="2"/>
        <v>0</v>
      </c>
      <c r="H92" s="61">
        <f t="shared" si="7"/>
        <v>238.46052631578951</v>
      </c>
      <c r="I92" s="34"/>
      <c r="J92" s="34"/>
    </row>
    <row r="93" spans="1:10" s="35" customFormat="1" x14ac:dyDescent="0.25">
      <c r="A93" s="31" t="s">
        <v>133</v>
      </c>
      <c r="B93" s="32"/>
      <c r="C93" s="33"/>
      <c r="D93" s="61">
        <v>30</v>
      </c>
      <c r="E93" s="61">
        <v>30</v>
      </c>
      <c r="F93" s="61">
        <v>30</v>
      </c>
      <c r="G93" s="61">
        <f t="shared" si="2"/>
        <v>0</v>
      </c>
      <c r="H93" s="61" t="e">
        <f t="shared" si="7"/>
        <v>#DIV/0!</v>
      </c>
      <c r="I93" s="34"/>
      <c r="J93" s="34"/>
    </row>
    <row r="94" spans="1:10" s="35" customFormat="1" outlineLevel="1" x14ac:dyDescent="0.25">
      <c r="A94" s="31"/>
      <c r="B94" s="32"/>
      <c r="C94" s="33"/>
      <c r="D94" s="61"/>
      <c r="E94" s="61"/>
      <c r="F94" s="61"/>
      <c r="G94" s="61">
        <f t="shared" si="2"/>
        <v>0</v>
      </c>
      <c r="H94" s="61" t="e">
        <f t="shared" si="7"/>
        <v>#DIV/0!</v>
      </c>
      <c r="I94" s="34"/>
      <c r="J94" s="34"/>
    </row>
    <row r="95" spans="1:10" s="10" customFormat="1" x14ac:dyDescent="0.25">
      <c r="A95" s="81" t="s">
        <v>36</v>
      </c>
      <c r="B95" s="82">
        <v>310</v>
      </c>
      <c r="C95" s="83">
        <f>C96+C97+C98+C99</f>
        <v>14.219999999999999</v>
      </c>
      <c r="D95" s="83">
        <f t="shared" ref="D95:F95" si="30">D96+D97+D98+D99</f>
        <v>178.2</v>
      </c>
      <c r="E95" s="83">
        <f t="shared" si="30"/>
        <v>178.2</v>
      </c>
      <c r="F95" s="83">
        <f t="shared" si="30"/>
        <v>178.2</v>
      </c>
      <c r="G95" s="83">
        <f t="shared" si="2"/>
        <v>0</v>
      </c>
      <c r="H95" s="83">
        <f t="shared" si="7"/>
        <v>1253.1645569620255</v>
      </c>
      <c r="I95" s="14"/>
      <c r="J95" s="14"/>
    </row>
    <row r="96" spans="1:10" s="35" customFormat="1" x14ac:dyDescent="0.25">
      <c r="A96" s="31" t="s">
        <v>76</v>
      </c>
      <c r="B96" s="32"/>
      <c r="C96" s="61">
        <v>10.93</v>
      </c>
      <c r="D96" s="61"/>
      <c r="E96" s="61"/>
      <c r="F96" s="61"/>
      <c r="G96" s="61">
        <f t="shared" si="2"/>
        <v>0</v>
      </c>
      <c r="H96" s="61">
        <f t="shared" si="7"/>
        <v>0</v>
      </c>
      <c r="I96" s="34"/>
      <c r="J96" s="34"/>
    </row>
    <row r="97" spans="1:10" s="35" customFormat="1" x14ac:dyDescent="0.25">
      <c r="A97" s="31" t="s">
        <v>77</v>
      </c>
      <c r="B97" s="32"/>
      <c r="C97" s="61">
        <v>3.29</v>
      </c>
      <c r="D97" s="61"/>
      <c r="E97" s="61"/>
      <c r="F97" s="61"/>
      <c r="G97" s="61">
        <f t="shared" si="2"/>
        <v>0</v>
      </c>
      <c r="H97" s="61">
        <f t="shared" si="7"/>
        <v>0</v>
      </c>
      <c r="I97" s="34"/>
      <c r="J97" s="34"/>
    </row>
    <row r="98" spans="1:10" s="35" customFormat="1" x14ac:dyDescent="0.25">
      <c r="A98" s="31" t="s">
        <v>134</v>
      </c>
      <c r="B98" s="32"/>
      <c r="C98" s="33"/>
      <c r="D98" s="61">
        <f>(6200+9000)/1000</f>
        <v>15.2</v>
      </c>
      <c r="E98" s="61">
        <f>(6200+9000)/1000</f>
        <v>15.2</v>
      </c>
      <c r="F98" s="61">
        <f>(6200+9000)/1000</f>
        <v>15.2</v>
      </c>
      <c r="G98" s="61">
        <f>D98-F98</f>
        <v>0</v>
      </c>
      <c r="H98" s="61" t="e">
        <f t="shared" si="7"/>
        <v>#DIV/0!</v>
      </c>
      <c r="I98" s="34"/>
      <c r="J98" s="34"/>
    </row>
    <row r="99" spans="1:10" s="35" customFormat="1" x14ac:dyDescent="0.25">
      <c r="A99" s="31" t="s">
        <v>135</v>
      </c>
      <c r="B99" s="32"/>
      <c r="C99" s="33"/>
      <c r="D99" s="61">
        <v>163</v>
      </c>
      <c r="E99" s="61">
        <v>163</v>
      </c>
      <c r="F99" s="61">
        <v>163</v>
      </c>
      <c r="G99" s="61">
        <f>D99-F99</f>
        <v>0</v>
      </c>
      <c r="H99" s="61" t="e">
        <f t="shared" si="7"/>
        <v>#DIV/0!</v>
      </c>
      <c r="I99" s="34"/>
      <c r="J99" s="34"/>
    </row>
    <row r="100" spans="1:10" s="10" customFormat="1" x14ac:dyDescent="0.25">
      <c r="A100" s="81" t="s">
        <v>37</v>
      </c>
      <c r="B100" s="82">
        <v>340</v>
      </c>
      <c r="C100" s="83">
        <f>C101+C102+C103+C104+C105+C106</f>
        <v>17.244</v>
      </c>
      <c r="D100" s="83">
        <f t="shared" ref="D100:F100" si="31">D101+D102+D103+D104+D105+D106</f>
        <v>79.967199999999991</v>
      </c>
      <c r="E100" s="83">
        <f t="shared" si="31"/>
        <v>79.967199999999991</v>
      </c>
      <c r="F100" s="83">
        <f t="shared" si="31"/>
        <v>79.967199999999991</v>
      </c>
      <c r="G100" s="83">
        <f t="shared" si="2"/>
        <v>0</v>
      </c>
      <c r="H100" s="83">
        <f t="shared" si="7"/>
        <v>463.73927163071204</v>
      </c>
      <c r="I100" s="14"/>
      <c r="J100" s="14"/>
    </row>
    <row r="101" spans="1:10" s="35" customFormat="1" x14ac:dyDescent="0.25">
      <c r="A101" s="31" t="s">
        <v>79</v>
      </c>
      <c r="B101" s="32"/>
      <c r="C101" s="61">
        <v>8.9290000000000003</v>
      </c>
      <c r="D101" s="61">
        <v>32.387</v>
      </c>
      <c r="E101" s="61">
        <v>32.387</v>
      </c>
      <c r="F101" s="61">
        <v>32.387</v>
      </c>
      <c r="G101" s="61">
        <f t="shared" si="2"/>
        <v>0</v>
      </c>
      <c r="H101" s="61">
        <f t="shared" si="7"/>
        <v>362.71698958449991</v>
      </c>
      <c r="I101" s="34"/>
      <c r="J101" s="34"/>
    </row>
    <row r="102" spans="1:10" s="35" customFormat="1" x14ac:dyDescent="0.25">
      <c r="A102" s="31" t="s">
        <v>138</v>
      </c>
      <c r="B102" s="32"/>
      <c r="C102" s="61">
        <v>0.40500000000000003</v>
      </c>
      <c r="D102" s="61">
        <v>6.39</v>
      </c>
      <c r="E102" s="61">
        <v>6.39</v>
      </c>
      <c r="F102" s="61">
        <v>6.39</v>
      </c>
      <c r="G102" s="61">
        <f t="shared" si="2"/>
        <v>0</v>
      </c>
      <c r="H102" s="61">
        <f t="shared" si="7"/>
        <v>1577.7777777777776</v>
      </c>
      <c r="I102" s="34"/>
      <c r="J102" s="34"/>
    </row>
    <row r="103" spans="1:10" s="35" customFormat="1" x14ac:dyDescent="0.25">
      <c r="A103" s="31" t="s">
        <v>80</v>
      </c>
      <c r="B103" s="32"/>
      <c r="C103" s="61">
        <v>7.91</v>
      </c>
      <c r="D103" s="61">
        <f>(16661.4+6714.7)/1000</f>
        <v>23.376100000000001</v>
      </c>
      <c r="E103" s="61">
        <f>(16661.4+6714.7)/1000</f>
        <v>23.376100000000001</v>
      </c>
      <c r="F103" s="61">
        <f>(16661.4+6714.7)/1000</f>
        <v>23.376100000000001</v>
      </c>
      <c r="G103" s="61">
        <f t="shared" si="2"/>
        <v>0</v>
      </c>
      <c r="H103" s="61">
        <f t="shared" si="7"/>
        <v>295.52591656131477</v>
      </c>
      <c r="I103" s="34"/>
      <c r="J103" s="34"/>
    </row>
    <row r="104" spans="1:10" s="35" customFormat="1" x14ac:dyDescent="0.25">
      <c r="A104" s="31" t="s">
        <v>136</v>
      </c>
      <c r="B104" s="32"/>
      <c r="C104" s="33"/>
      <c r="D104" s="61">
        <v>4.25</v>
      </c>
      <c r="E104" s="61">
        <v>4.25</v>
      </c>
      <c r="F104" s="61">
        <v>4.25</v>
      </c>
      <c r="G104" s="61">
        <f t="shared" si="2"/>
        <v>0</v>
      </c>
      <c r="H104" s="61" t="e">
        <f t="shared" si="7"/>
        <v>#DIV/0!</v>
      </c>
      <c r="I104" s="34"/>
      <c r="J104" s="34"/>
    </row>
    <row r="105" spans="1:10" s="35" customFormat="1" ht="24.75" customHeight="1" x14ac:dyDescent="0.25">
      <c r="A105" s="31" t="s">
        <v>137</v>
      </c>
      <c r="B105" s="32"/>
      <c r="C105" s="33"/>
      <c r="D105" s="61">
        <f>(5248.7+8315.4)/1000</f>
        <v>13.564099999999998</v>
      </c>
      <c r="E105" s="61">
        <f>(5248.7+8315.4)/1000</f>
        <v>13.564099999999998</v>
      </c>
      <c r="F105" s="61">
        <f>(5248.7+8315.4)/1000</f>
        <v>13.564099999999998</v>
      </c>
      <c r="G105" s="61">
        <f t="shared" si="2"/>
        <v>0</v>
      </c>
      <c r="H105" s="61" t="e">
        <f t="shared" si="7"/>
        <v>#DIV/0!</v>
      </c>
      <c r="I105" s="34"/>
      <c r="J105" s="34"/>
    </row>
    <row r="106" spans="1:10" s="35" customFormat="1" outlineLevel="1" x14ac:dyDescent="0.25">
      <c r="A106" s="31"/>
      <c r="B106" s="32"/>
      <c r="C106" s="33"/>
      <c r="D106" s="61"/>
      <c r="E106" s="61"/>
      <c r="F106" s="61"/>
      <c r="G106" s="61">
        <f t="shared" si="2"/>
        <v>0</v>
      </c>
      <c r="H106" s="61" t="e">
        <f t="shared" si="7"/>
        <v>#DIV/0!</v>
      </c>
      <c r="I106" s="34"/>
      <c r="J106" s="34"/>
    </row>
    <row r="107" spans="1:10" s="35" customFormat="1" x14ac:dyDescent="0.25">
      <c r="A107" s="51" t="s">
        <v>38</v>
      </c>
      <c r="B107" s="52"/>
      <c r="C107" s="67">
        <f t="shared" ref="C107:H107" si="32">C108+C112+C114+C116+C119+C124+C146+C148+C142</f>
        <v>150.00200000000001</v>
      </c>
      <c r="D107" s="67">
        <f t="shared" si="32"/>
        <v>6757.7787999999991</v>
      </c>
      <c r="E107" s="67">
        <f t="shared" si="32"/>
        <v>6733.8679999999995</v>
      </c>
      <c r="F107" s="67">
        <f t="shared" si="32"/>
        <v>6734.5819999999994</v>
      </c>
      <c r="G107" s="67">
        <f t="shared" si="32"/>
        <v>3.680000000005812E-2</v>
      </c>
      <c r="H107" s="67" t="e">
        <f t="shared" si="32"/>
        <v>#DIV/0!</v>
      </c>
      <c r="I107" s="34"/>
      <c r="J107" s="34"/>
    </row>
    <row r="108" spans="1:10" s="10" customFormat="1" ht="20.25" customHeight="1" x14ac:dyDescent="0.25">
      <c r="A108" s="81" t="s">
        <v>45</v>
      </c>
      <c r="B108" s="82" t="s">
        <v>22</v>
      </c>
      <c r="C108" s="83">
        <f>C109+C110+C111</f>
        <v>0</v>
      </c>
      <c r="D108" s="83">
        <f t="shared" ref="D108:F108" si="33">D109+D110+D111</f>
        <v>1898.1489999999999</v>
      </c>
      <c r="E108" s="83">
        <f t="shared" si="33"/>
        <v>1898.1479999999999</v>
      </c>
      <c r="F108" s="83">
        <f t="shared" si="33"/>
        <v>1898.1489999999999</v>
      </c>
      <c r="G108" s="83">
        <f t="shared" ref="G108:G125" si="34">D108-F108</f>
        <v>0</v>
      </c>
      <c r="H108" s="84" t="e">
        <f t="shared" ref="H108:H125" si="35">F108/C108*100</f>
        <v>#DIV/0!</v>
      </c>
      <c r="I108" s="14"/>
      <c r="J108" s="14"/>
    </row>
    <row r="109" spans="1:10" ht="31.5" x14ac:dyDescent="0.25">
      <c r="A109" s="31" t="s">
        <v>148</v>
      </c>
      <c r="B109" s="19" t="s">
        <v>3</v>
      </c>
      <c r="C109" s="58"/>
      <c r="D109" s="58">
        <v>11.327999999999999</v>
      </c>
      <c r="E109" s="58">
        <v>11.327999999999999</v>
      </c>
      <c r="F109" s="58">
        <v>11.327999999999999</v>
      </c>
      <c r="G109" s="71">
        <f t="shared" si="34"/>
        <v>0</v>
      </c>
      <c r="H109" s="72" t="e">
        <f>F109/C109*100</f>
        <v>#DIV/0!</v>
      </c>
      <c r="I109" s="20"/>
      <c r="J109" s="20"/>
    </row>
    <row r="110" spans="1:10" x14ac:dyDescent="0.25">
      <c r="A110" s="31" t="s">
        <v>28</v>
      </c>
      <c r="B110" s="19">
        <v>212</v>
      </c>
      <c r="C110" s="58"/>
      <c r="D110" s="58"/>
      <c r="E110" s="58"/>
      <c r="F110" s="58"/>
      <c r="G110" s="58">
        <f t="shared" si="34"/>
        <v>0</v>
      </c>
      <c r="H110" s="60" t="e">
        <f>F110/C110*100</f>
        <v>#DIV/0!</v>
      </c>
      <c r="I110" s="20"/>
      <c r="J110" s="20"/>
    </row>
    <row r="111" spans="1:10" ht="31.5" x14ac:dyDescent="0.25">
      <c r="A111" s="31" t="s">
        <v>149</v>
      </c>
      <c r="B111" s="19">
        <v>213</v>
      </c>
      <c r="C111" s="58"/>
      <c r="D111" s="58">
        <v>1886.8209999999999</v>
      </c>
      <c r="E111" s="58">
        <v>1886.82</v>
      </c>
      <c r="F111" s="58">
        <v>1886.8209999999999</v>
      </c>
      <c r="G111" s="58">
        <f t="shared" si="34"/>
        <v>0</v>
      </c>
      <c r="H111" s="60" t="e">
        <f t="shared" ref="H111" si="36">F111/C111*100</f>
        <v>#DIV/0!</v>
      </c>
      <c r="I111" s="20"/>
      <c r="J111" s="20"/>
    </row>
    <row r="112" spans="1:10" s="10" customFormat="1" x14ac:dyDescent="0.25">
      <c r="A112" s="81" t="s">
        <v>23</v>
      </c>
      <c r="B112" s="82">
        <v>221</v>
      </c>
      <c r="C112" s="83">
        <f>C113</f>
        <v>0</v>
      </c>
      <c r="D112" s="83">
        <f>D113</f>
        <v>1.788</v>
      </c>
      <c r="E112" s="83">
        <f>E113</f>
        <v>1.788</v>
      </c>
      <c r="F112" s="83">
        <f>F113</f>
        <v>1.788</v>
      </c>
      <c r="G112" s="83">
        <f t="shared" si="34"/>
        <v>0</v>
      </c>
      <c r="H112" s="83" t="e">
        <f t="shared" si="35"/>
        <v>#DIV/0!</v>
      </c>
      <c r="I112" s="14"/>
      <c r="J112" s="14"/>
    </row>
    <row r="113" spans="1:10" s="10" customFormat="1" ht="15" customHeight="1" x14ac:dyDescent="0.25">
      <c r="A113" s="31" t="s">
        <v>150</v>
      </c>
      <c r="B113" s="19"/>
      <c r="C113" s="58">
        <v>0</v>
      </c>
      <c r="D113" s="58">
        <v>1.788</v>
      </c>
      <c r="E113" s="58">
        <v>1.788</v>
      </c>
      <c r="F113" s="58">
        <v>1.788</v>
      </c>
      <c r="G113" s="58">
        <f t="shared" si="34"/>
        <v>0</v>
      </c>
      <c r="H113" s="58" t="e">
        <f t="shared" si="35"/>
        <v>#DIV/0!</v>
      </c>
      <c r="I113" s="14"/>
      <c r="J113" s="14"/>
    </row>
    <row r="114" spans="1:10" s="21" customFormat="1" x14ac:dyDescent="0.25">
      <c r="A114" s="81" t="s">
        <v>30</v>
      </c>
      <c r="B114" s="82">
        <v>222</v>
      </c>
      <c r="C114" s="83">
        <v>30.11</v>
      </c>
      <c r="D114" s="83">
        <f>D115</f>
        <v>11.8668</v>
      </c>
      <c r="E114" s="83">
        <f t="shared" ref="E114:F114" si="37">E115</f>
        <v>11.121</v>
      </c>
      <c r="F114" s="83">
        <f t="shared" si="37"/>
        <v>11.866</v>
      </c>
      <c r="G114" s="83">
        <f t="shared" si="34"/>
        <v>7.9999999999991189E-4</v>
      </c>
      <c r="H114" s="83">
        <f t="shared" si="35"/>
        <v>39.408834274327461</v>
      </c>
      <c r="I114" s="14"/>
      <c r="J114" s="14"/>
    </row>
    <row r="115" spans="1:10" s="35" customFormat="1" ht="31.5" x14ac:dyDescent="0.25">
      <c r="A115" s="31" t="s">
        <v>154</v>
      </c>
      <c r="B115" s="32"/>
      <c r="C115" s="61">
        <v>30.11</v>
      </c>
      <c r="D115" s="61">
        <v>11.8668</v>
      </c>
      <c r="E115" s="61">
        <v>11.121</v>
      </c>
      <c r="F115" s="61">
        <v>11.866</v>
      </c>
      <c r="G115" s="71">
        <f t="shared" si="34"/>
        <v>7.9999999999991189E-4</v>
      </c>
      <c r="H115" s="72">
        <f t="shared" si="35"/>
        <v>39.408834274327461</v>
      </c>
      <c r="I115" s="34"/>
      <c r="J115" s="34"/>
    </row>
    <row r="116" spans="1:10" s="21" customFormat="1" ht="16.5" customHeight="1" collapsed="1" x14ac:dyDescent="0.25">
      <c r="A116" s="81" t="s">
        <v>31</v>
      </c>
      <c r="B116" s="82">
        <v>223</v>
      </c>
      <c r="C116" s="83">
        <v>0</v>
      </c>
      <c r="D116" s="83">
        <f>SUM(D117:D118)</f>
        <v>44.158999999999999</v>
      </c>
      <c r="E116" s="83">
        <f t="shared" ref="E116:F116" si="38">SUM(E117:E118)</f>
        <v>44.158999999999999</v>
      </c>
      <c r="F116" s="83">
        <f t="shared" si="38"/>
        <v>44.158999999999999</v>
      </c>
      <c r="G116" s="83">
        <f t="shared" si="34"/>
        <v>0</v>
      </c>
      <c r="H116" s="83" t="e">
        <f t="shared" si="35"/>
        <v>#DIV/0!</v>
      </c>
      <c r="I116" s="14"/>
      <c r="J116" s="14"/>
    </row>
    <row r="117" spans="1:10" s="21" customFormat="1" x14ac:dyDescent="0.25">
      <c r="A117" s="31" t="s">
        <v>151</v>
      </c>
      <c r="B117" s="32"/>
      <c r="C117" s="61"/>
      <c r="D117" s="61">
        <v>42.777000000000001</v>
      </c>
      <c r="E117" s="61">
        <v>42.777000000000001</v>
      </c>
      <c r="F117" s="61">
        <v>42.777000000000001</v>
      </c>
      <c r="G117" s="61">
        <f t="shared" si="34"/>
        <v>0</v>
      </c>
      <c r="H117" s="61" t="e">
        <f t="shared" si="35"/>
        <v>#DIV/0!</v>
      </c>
      <c r="I117" s="34"/>
      <c r="J117" s="34"/>
    </row>
    <row r="118" spans="1:10" s="21" customFormat="1" ht="31.5" x14ac:dyDescent="0.25">
      <c r="A118" s="31" t="s">
        <v>155</v>
      </c>
      <c r="B118" s="32"/>
      <c r="C118" s="61"/>
      <c r="D118" s="61">
        <v>1.3819999999999999</v>
      </c>
      <c r="E118" s="61">
        <v>1.3819999999999999</v>
      </c>
      <c r="F118" s="61">
        <v>1.3819999999999999</v>
      </c>
      <c r="G118" s="61">
        <f t="shared" si="34"/>
        <v>0</v>
      </c>
      <c r="H118" s="61" t="e">
        <f t="shared" si="35"/>
        <v>#DIV/0!</v>
      </c>
      <c r="I118" s="34"/>
      <c r="J118" s="34"/>
    </row>
    <row r="119" spans="1:10" s="21" customFormat="1" x14ac:dyDescent="0.25">
      <c r="A119" s="81" t="s">
        <v>33</v>
      </c>
      <c r="B119" s="82">
        <v>225</v>
      </c>
      <c r="C119" s="83">
        <f>C121</f>
        <v>0</v>
      </c>
      <c r="D119" s="83">
        <f>SUM(D120:D123)</f>
        <v>3580.3509999999997</v>
      </c>
      <c r="E119" s="83">
        <f t="shared" ref="E119:F119" si="39">SUM(E120:E123)</f>
        <v>3580.3509999999997</v>
      </c>
      <c r="F119" s="83">
        <f t="shared" si="39"/>
        <v>3580.3149999999996</v>
      </c>
      <c r="G119" s="83">
        <f t="shared" si="34"/>
        <v>3.6000000000058208E-2</v>
      </c>
      <c r="H119" s="83" t="e">
        <f t="shared" si="35"/>
        <v>#DIV/0!</v>
      </c>
      <c r="I119" s="14"/>
      <c r="J119" s="14"/>
    </row>
    <row r="120" spans="1:10" s="21" customFormat="1" x14ac:dyDescent="0.25">
      <c r="A120" s="31" t="s">
        <v>91</v>
      </c>
      <c r="B120" s="32"/>
      <c r="C120" s="61">
        <v>6.64</v>
      </c>
      <c r="D120" s="61"/>
      <c r="E120" s="61"/>
      <c r="F120" s="61"/>
      <c r="G120" s="58">
        <f t="shared" si="34"/>
        <v>0</v>
      </c>
      <c r="H120" s="61">
        <f t="shared" si="35"/>
        <v>0</v>
      </c>
      <c r="I120" s="34"/>
      <c r="J120" s="34"/>
    </row>
    <row r="121" spans="1:10" s="21" customFormat="1" ht="47.25" x14ac:dyDescent="0.25">
      <c r="A121" s="31" t="s">
        <v>98</v>
      </c>
      <c r="B121" s="32"/>
      <c r="C121" s="61"/>
      <c r="D121" s="61">
        <v>3356.29</v>
      </c>
      <c r="E121" s="61">
        <v>3356.29</v>
      </c>
      <c r="F121" s="61">
        <v>3356.2539999999999</v>
      </c>
      <c r="G121" s="58"/>
      <c r="H121" s="61"/>
      <c r="I121" s="34"/>
      <c r="J121" s="34"/>
    </row>
    <row r="122" spans="1:10" s="21" customFormat="1" x14ac:dyDescent="0.25">
      <c r="A122" s="31" t="s">
        <v>139</v>
      </c>
      <c r="B122" s="32"/>
      <c r="C122" s="61"/>
      <c r="D122" s="61">
        <v>187.78899999999999</v>
      </c>
      <c r="E122" s="61">
        <v>187.78899999999999</v>
      </c>
      <c r="F122" s="61">
        <v>187.78899999999999</v>
      </c>
      <c r="G122" s="58"/>
      <c r="H122" s="61"/>
      <c r="I122" s="34"/>
      <c r="J122" s="34"/>
    </row>
    <row r="123" spans="1:10" s="21" customFormat="1" x14ac:dyDescent="0.25">
      <c r="A123" s="31" t="s">
        <v>152</v>
      </c>
      <c r="B123" s="32"/>
      <c r="C123" s="61"/>
      <c r="D123" s="61">
        <v>36.271999999999998</v>
      </c>
      <c r="E123" s="61">
        <v>36.271999999999998</v>
      </c>
      <c r="F123" s="61">
        <v>36.271999999999998</v>
      </c>
      <c r="G123" s="58"/>
      <c r="H123" s="61"/>
      <c r="I123" s="34"/>
      <c r="J123" s="34"/>
    </row>
    <row r="124" spans="1:10" s="21" customFormat="1" x14ac:dyDescent="0.25">
      <c r="A124" s="81" t="s">
        <v>34</v>
      </c>
      <c r="B124" s="82">
        <v>226</v>
      </c>
      <c r="C124" s="83">
        <f>SUM(C125:C141)</f>
        <v>78.311999999999998</v>
      </c>
      <c r="D124" s="83">
        <f>SUM(D125:D141)</f>
        <v>536.41399999999999</v>
      </c>
      <c r="E124" s="83">
        <f t="shared" ref="E124:F124" si="40">SUM(E125:E141)</f>
        <v>513.25</v>
      </c>
      <c r="F124" s="83">
        <f t="shared" si="40"/>
        <v>513.25399999999991</v>
      </c>
      <c r="G124" s="83">
        <f t="shared" ref="G124" si="41">SUM(G125:G134)</f>
        <v>0</v>
      </c>
      <c r="H124" s="83">
        <f t="shared" si="35"/>
        <v>655.39636326488915</v>
      </c>
      <c r="I124" s="14"/>
      <c r="J124" s="14"/>
    </row>
    <row r="125" spans="1:10" s="35" customFormat="1" x14ac:dyDescent="0.25">
      <c r="A125" s="31" t="s">
        <v>82</v>
      </c>
      <c r="B125" s="32"/>
      <c r="C125" s="61">
        <v>3</v>
      </c>
      <c r="D125" s="61">
        <v>2</v>
      </c>
      <c r="E125" s="61">
        <v>2</v>
      </c>
      <c r="F125" s="61">
        <v>2</v>
      </c>
      <c r="G125" s="71">
        <f t="shared" si="34"/>
        <v>0</v>
      </c>
      <c r="H125" s="72">
        <f t="shared" si="35"/>
        <v>66.666666666666657</v>
      </c>
      <c r="I125" s="34"/>
      <c r="J125" s="34"/>
    </row>
    <row r="126" spans="1:10" s="35" customFormat="1" x14ac:dyDescent="0.25">
      <c r="A126" s="31" t="s">
        <v>92</v>
      </c>
      <c r="B126" s="32"/>
      <c r="C126" s="61">
        <v>2.46</v>
      </c>
      <c r="D126" s="61"/>
      <c r="E126" s="61"/>
      <c r="F126" s="61"/>
      <c r="G126" s="71">
        <f t="shared" ref="G126:G133" si="42">D126-F126</f>
        <v>0</v>
      </c>
      <c r="H126" s="72">
        <f t="shared" ref="H126:H133" si="43">F126/C126*100</f>
        <v>0</v>
      </c>
      <c r="I126" s="34"/>
      <c r="J126" s="34"/>
    </row>
    <row r="127" spans="1:10" s="35" customFormat="1" x14ac:dyDescent="0.25">
      <c r="A127" s="31" t="s">
        <v>93</v>
      </c>
      <c r="B127" s="32"/>
      <c r="C127" s="61">
        <v>3.923</v>
      </c>
      <c r="D127" s="61"/>
      <c r="E127" s="61"/>
      <c r="F127" s="61"/>
      <c r="G127" s="71">
        <f t="shared" si="42"/>
        <v>0</v>
      </c>
      <c r="H127" s="72">
        <f t="shared" si="43"/>
        <v>0</v>
      </c>
      <c r="I127" s="34"/>
      <c r="J127" s="34"/>
    </row>
    <row r="128" spans="1:10" s="35" customFormat="1" x14ac:dyDescent="0.25">
      <c r="A128" s="31" t="s">
        <v>94</v>
      </c>
      <c r="B128" s="32"/>
      <c r="C128" s="61">
        <v>16.48</v>
      </c>
      <c r="D128" s="61"/>
      <c r="E128" s="61"/>
      <c r="F128" s="61"/>
      <c r="G128" s="71">
        <f t="shared" si="42"/>
        <v>0</v>
      </c>
      <c r="H128" s="72">
        <f t="shared" si="43"/>
        <v>0</v>
      </c>
      <c r="I128" s="34"/>
      <c r="J128" s="34"/>
    </row>
    <row r="129" spans="1:10" s="35" customFormat="1" x14ac:dyDescent="0.25">
      <c r="A129" s="31" t="s">
        <v>95</v>
      </c>
      <c r="B129" s="32"/>
      <c r="C129" s="61">
        <v>1.4490000000000001</v>
      </c>
      <c r="D129" s="61"/>
      <c r="E129" s="61"/>
      <c r="F129" s="61"/>
      <c r="G129" s="71">
        <f t="shared" si="42"/>
        <v>0</v>
      </c>
      <c r="H129" s="72">
        <f t="shared" si="43"/>
        <v>0</v>
      </c>
      <c r="I129" s="34"/>
      <c r="J129" s="34"/>
    </row>
    <row r="130" spans="1:10" s="35" customFormat="1" x14ac:dyDescent="0.25">
      <c r="A130" s="31" t="s">
        <v>96</v>
      </c>
      <c r="B130" s="32"/>
      <c r="C130" s="61">
        <v>50</v>
      </c>
      <c r="D130" s="61">
        <v>80</v>
      </c>
      <c r="E130" s="61">
        <v>80</v>
      </c>
      <c r="F130" s="61">
        <v>80</v>
      </c>
      <c r="G130" s="71">
        <f t="shared" si="42"/>
        <v>0</v>
      </c>
      <c r="H130" s="72">
        <f t="shared" si="43"/>
        <v>160</v>
      </c>
      <c r="I130" s="34"/>
      <c r="J130" s="34"/>
    </row>
    <row r="131" spans="1:10" s="35" customFormat="1" x14ac:dyDescent="0.25">
      <c r="A131" s="31" t="s">
        <v>97</v>
      </c>
      <c r="B131" s="32"/>
      <c r="C131" s="61">
        <v>1</v>
      </c>
      <c r="D131" s="61"/>
      <c r="E131" s="61"/>
      <c r="F131" s="61"/>
      <c r="G131" s="71">
        <f t="shared" si="42"/>
        <v>0</v>
      </c>
      <c r="H131" s="72">
        <f t="shared" si="43"/>
        <v>0</v>
      </c>
      <c r="I131" s="34"/>
      <c r="J131" s="34"/>
    </row>
    <row r="132" spans="1:10" s="35" customFormat="1" x14ac:dyDescent="0.25">
      <c r="A132" s="31" t="s">
        <v>99</v>
      </c>
      <c r="B132" s="32"/>
      <c r="C132" s="61"/>
      <c r="D132" s="61">
        <v>107.04</v>
      </c>
      <c r="E132" s="61">
        <v>107.04</v>
      </c>
      <c r="F132" s="61">
        <v>107.04</v>
      </c>
      <c r="G132" s="71"/>
      <c r="H132" s="72"/>
      <c r="I132" s="34"/>
      <c r="J132" s="34"/>
    </row>
    <row r="133" spans="1:10" s="35" customFormat="1" x14ac:dyDescent="0.25">
      <c r="A133" s="31" t="s">
        <v>145</v>
      </c>
      <c r="B133" s="32"/>
      <c r="C133" s="61">
        <v>0</v>
      </c>
      <c r="D133" s="61">
        <v>0.2</v>
      </c>
      <c r="E133" s="61">
        <v>0.2</v>
      </c>
      <c r="F133" s="61">
        <v>0.2</v>
      </c>
      <c r="G133" s="71">
        <f t="shared" si="42"/>
        <v>0</v>
      </c>
      <c r="H133" s="72" t="e">
        <f t="shared" si="43"/>
        <v>#DIV/0!</v>
      </c>
      <c r="I133" s="34"/>
      <c r="J133" s="34"/>
    </row>
    <row r="134" spans="1:10" s="35" customFormat="1" ht="31.5" x14ac:dyDescent="0.25">
      <c r="A134" s="31" t="s">
        <v>140</v>
      </c>
      <c r="B134" s="32"/>
      <c r="C134" s="61">
        <v>0</v>
      </c>
      <c r="D134" s="61">
        <v>150</v>
      </c>
      <c r="E134" s="61">
        <v>150</v>
      </c>
      <c r="F134" s="61">
        <v>150</v>
      </c>
      <c r="G134" s="71">
        <f t="shared" ref="G134:G143" si="44">D134-F134</f>
        <v>0</v>
      </c>
      <c r="H134" s="72" t="e">
        <f t="shared" ref="H134:H147" si="45">F134/C134*100</f>
        <v>#DIV/0!</v>
      </c>
      <c r="I134" s="34"/>
      <c r="J134" s="34"/>
    </row>
    <row r="135" spans="1:10" s="35" customFormat="1" x14ac:dyDescent="0.25">
      <c r="A135" s="31" t="s">
        <v>141</v>
      </c>
      <c r="B135" s="32"/>
      <c r="C135" s="61"/>
      <c r="D135" s="61">
        <v>19.065000000000001</v>
      </c>
      <c r="E135" s="61">
        <v>19.065000000000001</v>
      </c>
      <c r="F135" s="61">
        <v>19.065000000000001</v>
      </c>
      <c r="G135" s="71">
        <f t="shared" si="44"/>
        <v>0</v>
      </c>
      <c r="H135" s="72" t="e">
        <f t="shared" si="45"/>
        <v>#DIV/0!</v>
      </c>
      <c r="I135" s="34"/>
      <c r="J135" s="34"/>
    </row>
    <row r="136" spans="1:10" s="35" customFormat="1" x14ac:dyDescent="0.25">
      <c r="A136" s="31" t="s">
        <v>142</v>
      </c>
      <c r="B136" s="32"/>
      <c r="C136" s="61"/>
      <c r="D136" s="61">
        <v>64.88</v>
      </c>
      <c r="E136" s="61">
        <v>41.72</v>
      </c>
      <c r="F136" s="61">
        <v>41.72</v>
      </c>
      <c r="G136" s="71">
        <f t="shared" si="44"/>
        <v>23.159999999999997</v>
      </c>
      <c r="H136" s="72" t="e">
        <f t="shared" si="45"/>
        <v>#DIV/0!</v>
      </c>
      <c r="I136" s="34"/>
      <c r="J136" s="34"/>
    </row>
    <row r="137" spans="1:10" s="35" customFormat="1" ht="31.5" x14ac:dyDescent="0.25">
      <c r="A137" s="31" t="s">
        <v>156</v>
      </c>
      <c r="B137" s="32"/>
      <c r="C137" s="61"/>
      <c r="D137" s="61">
        <v>3.7</v>
      </c>
      <c r="E137" s="61">
        <v>3.7</v>
      </c>
      <c r="F137" s="61">
        <v>3.7</v>
      </c>
      <c r="G137" s="71">
        <f t="shared" si="44"/>
        <v>0</v>
      </c>
      <c r="H137" s="72" t="e">
        <f t="shared" si="45"/>
        <v>#DIV/0!</v>
      </c>
      <c r="I137" s="34"/>
      <c r="J137" s="34"/>
    </row>
    <row r="138" spans="1:10" s="35" customFormat="1" ht="31.5" x14ac:dyDescent="0.25">
      <c r="A138" s="31" t="s">
        <v>157</v>
      </c>
      <c r="B138" s="32"/>
      <c r="C138" s="61"/>
      <c r="D138" s="61">
        <v>4.5</v>
      </c>
      <c r="E138" s="61">
        <v>4.5</v>
      </c>
      <c r="F138" s="61">
        <v>4.5</v>
      </c>
      <c r="G138" s="71">
        <f t="shared" si="44"/>
        <v>0</v>
      </c>
      <c r="H138" s="72" t="e">
        <f t="shared" si="45"/>
        <v>#DIV/0!</v>
      </c>
      <c r="I138" s="34"/>
      <c r="J138" s="34"/>
    </row>
    <row r="139" spans="1:10" s="35" customFormat="1" ht="31.5" x14ac:dyDescent="0.25">
      <c r="A139" s="31" t="s">
        <v>143</v>
      </c>
      <c r="B139" s="32"/>
      <c r="C139" s="61"/>
      <c r="D139" s="61">
        <v>68.494</v>
      </c>
      <c r="E139" s="61">
        <v>68.489999999999995</v>
      </c>
      <c r="F139" s="61">
        <v>68.494</v>
      </c>
      <c r="G139" s="71">
        <f t="shared" si="44"/>
        <v>0</v>
      </c>
      <c r="H139" s="72" t="e">
        <f t="shared" si="45"/>
        <v>#DIV/0!</v>
      </c>
      <c r="I139" s="34"/>
      <c r="J139" s="34"/>
    </row>
    <row r="140" spans="1:10" s="35" customFormat="1" ht="31.5" x14ac:dyDescent="0.25">
      <c r="A140" s="31" t="s">
        <v>144</v>
      </c>
      <c r="B140" s="32"/>
      <c r="C140" s="61"/>
      <c r="D140" s="61">
        <v>11.101000000000001</v>
      </c>
      <c r="E140" s="61">
        <v>11.101000000000001</v>
      </c>
      <c r="F140" s="61">
        <v>11.101000000000001</v>
      </c>
      <c r="G140" s="71">
        <f t="shared" si="44"/>
        <v>0</v>
      </c>
      <c r="H140" s="72" t="e">
        <f t="shared" si="45"/>
        <v>#DIV/0!</v>
      </c>
      <c r="I140" s="34"/>
      <c r="J140" s="34"/>
    </row>
    <row r="141" spans="1:10" s="35" customFormat="1" ht="31.5" x14ac:dyDescent="0.25">
      <c r="A141" s="31" t="s">
        <v>158</v>
      </c>
      <c r="B141" s="32"/>
      <c r="C141" s="61"/>
      <c r="D141" s="61">
        <v>25.434000000000001</v>
      </c>
      <c r="E141" s="61">
        <v>25.434000000000001</v>
      </c>
      <c r="F141" s="61">
        <v>25.434000000000001</v>
      </c>
      <c r="G141" s="71">
        <f t="shared" si="44"/>
        <v>0</v>
      </c>
      <c r="H141" s="72"/>
      <c r="I141" s="34"/>
      <c r="J141" s="34"/>
    </row>
    <row r="142" spans="1:10" s="10" customFormat="1" x14ac:dyDescent="0.25">
      <c r="A142" s="81" t="s">
        <v>35</v>
      </c>
      <c r="B142" s="82">
        <v>290</v>
      </c>
      <c r="C142" s="83">
        <f>C143+C144+C145</f>
        <v>0</v>
      </c>
      <c r="D142" s="83">
        <f>D143+D144+D145</f>
        <v>35.247999999999998</v>
      </c>
      <c r="E142" s="83">
        <f>E143+E144+E145</f>
        <v>35.247999999999998</v>
      </c>
      <c r="F142" s="83">
        <f>F143+F144+F145</f>
        <v>35.247999999999998</v>
      </c>
      <c r="G142" s="83">
        <f t="shared" si="44"/>
        <v>0</v>
      </c>
      <c r="H142" s="83" t="e">
        <f t="shared" ref="H142:H143" si="46">F142/C142*100</f>
        <v>#DIV/0!</v>
      </c>
      <c r="I142" s="14"/>
      <c r="J142" s="14"/>
    </row>
    <row r="143" spans="1:10" s="35" customFormat="1" ht="31.5" x14ac:dyDescent="0.25">
      <c r="A143" s="31" t="s">
        <v>153</v>
      </c>
      <c r="B143" s="32"/>
      <c r="C143" s="61"/>
      <c r="D143" s="61">
        <v>35.247999999999998</v>
      </c>
      <c r="E143" s="78">
        <v>35.247999999999998</v>
      </c>
      <c r="F143" s="61">
        <v>35.247999999999998</v>
      </c>
      <c r="G143" s="61">
        <f t="shared" si="44"/>
        <v>0</v>
      </c>
      <c r="H143" s="61" t="e">
        <f t="shared" si="46"/>
        <v>#DIV/0!</v>
      </c>
      <c r="I143" s="34"/>
      <c r="J143" s="34"/>
    </row>
    <row r="144" spans="1:10" s="35" customFormat="1" hidden="1" outlineLevel="1" x14ac:dyDescent="0.25">
      <c r="A144" s="31"/>
      <c r="B144" s="32"/>
      <c r="C144" s="61"/>
      <c r="D144" s="61"/>
      <c r="E144" s="61"/>
      <c r="F144" s="61"/>
      <c r="G144" s="71"/>
      <c r="H144" s="72"/>
      <c r="I144" s="34"/>
      <c r="J144" s="34"/>
    </row>
    <row r="145" spans="1:10" s="35" customFormat="1" hidden="1" outlineLevel="1" x14ac:dyDescent="0.25">
      <c r="A145" s="31"/>
      <c r="B145" s="32"/>
      <c r="C145" s="61"/>
      <c r="D145" s="61"/>
      <c r="E145" s="61"/>
      <c r="F145" s="61"/>
      <c r="G145" s="71"/>
      <c r="H145" s="72"/>
      <c r="I145" s="34"/>
      <c r="J145" s="34"/>
    </row>
    <row r="146" spans="1:10" s="10" customFormat="1" collapsed="1" x14ac:dyDescent="0.25">
      <c r="A146" s="81" t="s">
        <v>36</v>
      </c>
      <c r="B146" s="82">
        <v>310</v>
      </c>
      <c r="C146" s="83">
        <v>0</v>
      </c>
      <c r="D146" s="83">
        <f>D147</f>
        <v>563.31299999999999</v>
      </c>
      <c r="E146" s="83">
        <f t="shared" ref="E146:G146" si="47">E147</f>
        <v>563.31299999999999</v>
      </c>
      <c r="F146" s="83">
        <f t="shared" si="47"/>
        <v>563.31299999999999</v>
      </c>
      <c r="G146" s="83">
        <f t="shared" si="47"/>
        <v>0</v>
      </c>
      <c r="H146" s="83" t="e">
        <f t="shared" si="45"/>
        <v>#DIV/0!</v>
      </c>
      <c r="I146" s="14"/>
      <c r="J146" s="14"/>
    </row>
    <row r="147" spans="1:10" s="35" customFormat="1" x14ac:dyDescent="0.25">
      <c r="A147" s="31" t="s">
        <v>135</v>
      </c>
      <c r="B147" s="32"/>
      <c r="C147" s="33"/>
      <c r="D147" s="61">
        <v>563.31299999999999</v>
      </c>
      <c r="E147" s="61">
        <v>563.31299999999999</v>
      </c>
      <c r="F147" s="61">
        <v>563.31299999999999</v>
      </c>
      <c r="G147" s="61">
        <f>D147-F147</f>
        <v>0</v>
      </c>
      <c r="H147" s="61" t="e">
        <f t="shared" si="45"/>
        <v>#DIV/0!</v>
      </c>
      <c r="I147" s="34"/>
      <c r="J147" s="34"/>
    </row>
    <row r="148" spans="1:10" s="10" customFormat="1" collapsed="1" x14ac:dyDescent="0.25">
      <c r="A148" s="81" t="s">
        <v>37</v>
      </c>
      <c r="B148" s="82">
        <v>340</v>
      </c>
      <c r="C148" s="83">
        <f>C149</f>
        <v>41.58</v>
      </c>
      <c r="D148" s="83">
        <f>D149+D150</f>
        <v>86.49</v>
      </c>
      <c r="E148" s="83">
        <f t="shared" ref="E148:F148" si="48">E149+E150</f>
        <v>86.49</v>
      </c>
      <c r="F148" s="83">
        <f t="shared" si="48"/>
        <v>86.49</v>
      </c>
      <c r="G148" s="83">
        <f t="shared" ref="G148" si="49">G149</f>
        <v>0</v>
      </c>
      <c r="H148" s="83">
        <f t="shared" ref="H148" si="50">H149</f>
        <v>158.58345358345358</v>
      </c>
      <c r="I148" s="14"/>
      <c r="J148" s="14"/>
    </row>
    <row r="149" spans="1:10" s="35" customFormat="1" x14ac:dyDescent="0.25">
      <c r="A149" s="31" t="s">
        <v>80</v>
      </c>
      <c r="B149" s="32"/>
      <c r="C149" s="61">
        <v>41.58</v>
      </c>
      <c r="D149" s="61">
        <v>65.938999999999993</v>
      </c>
      <c r="E149" s="61">
        <v>65.938999999999993</v>
      </c>
      <c r="F149" s="61">
        <v>65.938999999999993</v>
      </c>
      <c r="G149" s="71">
        <f t="shared" ref="G149" si="51">D149-F149</f>
        <v>0</v>
      </c>
      <c r="H149" s="72">
        <f t="shared" ref="H149" si="52">F149/C149*100</f>
        <v>158.58345358345358</v>
      </c>
      <c r="I149" s="34"/>
      <c r="J149" s="34"/>
    </row>
    <row r="150" spans="1:10" s="35" customFormat="1" x14ac:dyDescent="0.25">
      <c r="A150" s="31" t="s">
        <v>146</v>
      </c>
      <c r="B150" s="32"/>
      <c r="C150" s="61"/>
      <c r="D150" s="61">
        <v>20.550999999999998</v>
      </c>
      <c r="E150" s="61">
        <v>20.550999999999998</v>
      </c>
      <c r="F150" s="61">
        <v>20.550999999999998</v>
      </c>
      <c r="G150" s="71"/>
      <c r="H150" s="72"/>
      <c r="I150" s="34"/>
      <c r="J150" s="34"/>
    </row>
    <row r="151" spans="1:10" s="35" customFormat="1" x14ac:dyDescent="0.25">
      <c r="A151" s="51" t="s">
        <v>42</v>
      </c>
      <c r="B151" s="52"/>
      <c r="C151" s="67">
        <f>C152+C156+C159+C162+C165+C168+C171+C177+C182+C185</f>
        <v>143.47</v>
      </c>
      <c r="D151" s="67">
        <f>D152+D156+D159+D162+D165+D168+D171+D177+D182+D185</f>
        <v>149.99599999999998</v>
      </c>
      <c r="E151" s="67">
        <f>E152+E156+E159+E162+E165+E168+E171+E177+E182+E185</f>
        <v>33.975999999999999</v>
      </c>
      <c r="F151" s="67">
        <f>F152+F156+F159+F162+F165+F168+F171+F177+F182+F185</f>
        <v>43.206000000000003</v>
      </c>
      <c r="G151" s="67">
        <f t="shared" ref="G151:G185" si="53">D151-F151</f>
        <v>106.78999999999998</v>
      </c>
      <c r="H151" s="74">
        <f t="shared" ref="H151:H185" si="54">F151/C151*100</f>
        <v>30.115006621593366</v>
      </c>
      <c r="I151" s="34"/>
      <c r="J151" s="34"/>
    </row>
    <row r="152" spans="1:10" s="35" customFormat="1" x14ac:dyDescent="0.25">
      <c r="A152" s="49" t="s">
        <v>45</v>
      </c>
      <c r="B152" s="50" t="s">
        <v>22</v>
      </c>
      <c r="C152" s="56">
        <f t="shared" ref="C152" si="55">C153+C154+C155</f>
        <v>0</v>
      </c>
      <c r="D152" s="56">
        <f t="shared" ref="D152:F152" si="56">D153+D154+D155</f>
        <v>0</v>
      </c>
      <c r="E152" s="56">
        <f t="shared" si="56"/>
        <v>0</v>
      </c>
      <c r="F152" s="56">
        <f t="shared" si="56"/>
        <v>0</v>
      </c>
      <c r="G152" s="69">
        <f t="shared" si="53"/>
        <v>0</v>
      </c>
      <c r="H152" s="70" t="e">
        <f t="shared" si="54"/>
        <v>#DIV/0!</v>
      </c>
      <c r="I152" s="34"/>
      <c r="J152" s="34"/>
    </row>
    <row r="153" spans="1:10" s="35" customFormat="1" x14ac:dyDescent="0.25">
      <c r="A153" s="18" t="s">
        <v>27</v>
      </c>
      <c r="B153" s="19" t="s">
        <v>3</v>
      </c>
      <c r="C153" s="61"/>
      <c r="D153" s="61"/>
      <c r="E153" s="61"/>
      <c r="F153" s="61"/>
      <c r="G153" s="71">
        <f t="shared" si="53"/>
        <v>0</v>
      </c>
      <c r="H153" s="72" t="e">
        <f t="shared" si="54"/>
        <v>#DIV/0!</v>
      </c>
      <c r="I153" s="34"/>
      <c r="J153" s="34"/>
    </row>
    <row r="154" spans="1:10" s="35" customFormat="1" x14ac:dyDescent="0.25">
      <c r="A154" s="18" t="s">
        <v>28</v>
      </c>
      <c r="B154" s="19">
        <v>212</v>
      </c>
      <c r="C154" s="61"/>
      <c r="D154" s="61"/>
      <c r="E154" s="61"/>
      <c r="F154" s="61"/>
      <c r="G154" s="71">
        <f t="shared" si="53"/>
        <v>0</v>
      </c>
      <c r="H154" s="72" t="e">
        <f t="shared" si="54"/>
        <v>#DIV/0!</v>
      </c>
      <c r="I154" s="34"/>
      <c r="J154" s="34"/>
    </row>
    <row r="155" spans="1:10" s="35" customFormat="1" x14ac:dyDescent="0.25">
      <c r="A155" s="18" t="s">
        <v>29</v>
      </c>
      <c r="B155" s="19">
        <v>213</v>
      </c>
      <c r="C155" s="61"/>
      <c r="D155" s="61"/>
      <c r="E155" s="61"/>
      <c r="F155" s="61"/>
      <c r="G155" s="71">
        <f t="shared" si="53"/>
        <v>0</v>
      </c>
      <c r="H155" s="72" t="e">
        <f t="shared" si="54"/>
        <v>#DIV/0!</v>
      </c>
      <c r="I155" s="34"/>
      <c r="J155" s="34"/>
    </row>
    <row r="156" spans="1:10" s="35" customFormat="1" x14ac:dyDescent="0.25">
      <c r="A156" s="81" t="s">
        <v>23</v>
      </c>
      <c r="B156" s="82">
        <v>221</v>
      </c>
      <c r="C156" s="88">
        <f t="shared" ref="C156" si="57">SUM(C157:C158)</f>
        <v>4.92</v>
      </c>
      <c r="D156" s="88">
        <f t="shared" ref="D156:F156" si="58">SUM(D157:D158)</f>
        <v>1</v>
      </c>
      <c r="E156" s="88">
        <f t="shared" si="58"/>
        <v>0.09</v>
      </c>
      <c r="F156" s="88">
        <f t="shared" si="58"/>
        <v>0.09</v>
      </c>
      <c r="G156" s="83">
        <f t="shared" si="53"/>
        <v>0.91</v>
      </c>
      <c r="H156" s="89">
        <f t="shared" si="54"/>
        <v>1.8292682926829267</v>
      </c>
      <c r="I156" s="34"/>
      <c r="J156" s="34"/>
    </row>
    <row r="157" spans="1:10" s="35" customFormat="1" x14ac:dyDescent="0.25">
      <c r="A157" s="31" t="s">
        <v>26</v>
      </c>
      <c r="B157" s="15"/>
      <c r="C157" s="61">
        <v>4.5</v>
      </c>
      <c r="D157" s="61">
        <v>1</v>
      </c>
      <c r="E157" s="61">
        <v>0.09</v>
      </c>
      <c r="F157" s="61">
        <v>0.09</v>
      </c>
      <c r="G157" s="71">
        <f t="shared" si="53"/>
        <v>0.91</v>
      </c>
      <c r="H157" s="72">
        <f t="shared" si="54"/>
        <v>2</v>
      </c>
      <c r="I157" s="34"/>
      <c r="J157" s="34"/>
    </row>
    <row r="158" spans="1:10" s="35" customFormat="1" x14ac:dyDescent="0.25">
      <c r="A158" s="31" t="s">
        <v>39</v>
      </c>
      <c r="B158" s="32"/>
      <c r="C158" s="61">
        <v>0.42</v>
      </c>
      <c r="D158" s="61"/>
      <c r="E158" s="61"/>
      <c r="F158" s="61"/>
      <c r="G158" s="71">
        <f t="shared" si="53"/>
        <v>0</v>
      </c>
      <c r="H158" s="72">
        <f t="shared" si="54"/>
        <v>0</v>
      </c>
      <c r="I158" s="34"/>
      <c r="J158" s="34"/>
    </row>
    <row r="159" spans="1:10" s="35" customFormat="1" x14ac:dyDescent="0.25">
      <c r="A159" s="17" t="s">
        <v>30</v>
      </c>
      <c r="B159" s="15">
        <v>222</v>
      </c>
      <c r="C159" s="73">
        <f t="shared" ref="C159" si="59">SUM(C160:C161)</f>
        <v>8.31</v>
      </c>
      <c r="D159" s="73">
        <f t="shared" ref="D159:F159" si="60">SUM(D160:D161)</f>
        <v>10</v>
      </c>
      <c r="E159" s="73">
        <f t="shared" si="60"/>
        <v>0</v>
      </c>
      <c r="F159" s="73">
        <f t="shared" si="60"/>
        <v>0</v>
      </c>
      <c r="G159" s="69">
        <f t="shared" si="53"/>
        <v>10</v>
      </c>
      <c r="H159" s="72">
        <f t="shared" si="54"/>
        <v>0</v>
      </c>
      <c r="I159" s="34"/>
      <c r="J159" s="34"/>
    </row>
    <row r="160" spans="1:10" s="35" customFormat="1" x14ac:dyDescent="0.25">
      <c r="A160" s="17"/>
      <c r="B160" s="15"/>
      <c r="C160" s="61">
        <v>8.31</v>
      </c>
      <c r="D160" s="61">
        <v>10</v>
      </c>
      <c r="E160" s="61"/>
      <c r="F160" s="61"/>
      <c r="G160" s="71">
        <f t="shared" si="53"/>
        <v>10</v>
      </c>
      <c r="H160" s="72">
        <f t="shared" si="54"/>
        <v>0</v>
      </c>
      <c r="I160" s="34"/>
      <c r="J160" s="34"/>
    </row>
    <row r="161" spans="1:10" s="35" customFormat="1" hidden="1" outlineLevel="1" x14ac:dyDescent="0.25">
      <c r="A161" s="31"/>
      <c r="B161" s="32"/>
      <c r="C161" s="61"/>
      <c r="D161" s="61"/>
      <c r="E161" s="61"/>
      <c r="F161" s="61"/>
      <c r="G161" s="71">
        <f t="shared" si="53"/>
        <v>0</v>
      </c>
      <c r="H161" s="72" t="e">
        <f t="shared" si="54"/>
        <v>#DIV/0!</v>
      </c>
      <c r="I161" s="34"/>
      <c r="J161" s="34"/>
    </row>
    <row r="162" spans="1:10" s="35" customFormat="1" collapsed="1" x14ac:dyDescent="0.25">
      <c r="A162" s="17" t="s">
        <v>31</v>
      </c>
      <c r="B162" s="15">
        <v>223</v>
      </c>
      <c r="C162" s="61">
        <f t="shared" ref="C162" si="61">SUM(C163:C164)</f>
        <v>0</v>
      </c>
      <c r="D162" s="61">
        <f t="shared" ref="D162:F162" si="62">SUM(D163:D164)</f>
        <v>0</v>
      </c>
      <c r="E162" s="61">
        <f t="shared" si="62"/>
        <v>0</v>
      </c>
      <c r="F162" s="61">
        <f t="shared" si="62"/>
        <v>0</v>
      </c>
      <c r="G162" s="71">
        <f t="shared" si="53"/>
        <v>0</v>
      </c>
      <c r="H162" s="72" t="e">
        <f t="shared" si="54"/>
        <v>#DIV/0!</v>
      </c>
      <c r="I162" s="34"/>
      <c r="J162" s="34"/>
    </row>
    <row r="163" spans="1:10" s="35" customFormat="1" hidden="1" outlineLevel="1" x14ac:dyDescent="0.25">
      <c r="A163" s="17"/>
      <c r="B163" s="15"/>
      <c r="C163" s="61"/>
      <c r="D163" s="61"/>
      <c r="E163" s="61"/>
      <c r="F163" s="61"/>
      <c r="G163" s="71">
        <f t="shared" si="53"/>
        <v>0</v>
      </c>
      <c r="H163" s="72" t="e">
        <f t="shared" si="54"/>
        <v>#DIV/0!</v>
      </c>
      <c r="I163" s="34"/>
      <c r="J163" s="34"/>
    </row>
    <row r="164" spans="1:10" s="35" customFormat="1" hidden="1" outlineLevel="1" x14ac:dyDescent="0.25">
      <c r="A164" s="31"/>
      <c r="B164" s="32"/>
      <c r="C164" s="61"/>
      <c r="D164" s="61"/>
      <c r="E164" s="61"/>
      <c r="F164" s="61"/>
      <c r="G164" s="71">
        <f t="shared" si="53"/>
        <v>0</v>
      </c>
      <c r="H164" s="72" t="e">
        <f t="shared" si="54"/>
        <v>#DIV/0!</v>
      </c>
      <c r="I164" s="34"/>
      <c r="J164" s="34"/>
    </row>
    <row r="165" spans="1:10" s="35" customFormat="1" collapsed="1" x14ac:dyDescent="0.25">
      <c r="A165" s="17" t="s">
        <v>32</v>
      </c>
      <c r="B165" s="15">
        <v>224</v>
      </c>
      <c r="C165" s="61">
        <f t="shared" ref="C165" si="63">SUM(C166:C167)</f>
        <v>0</v>
      </c>
      <c r="D165" s="61">
        <f t="shared" ref="D165:F165" si="64">SUM(D166:D167)</f>
        <v>0</v>
      </c>
      <c r="E165" s="61">
        <f t="shared" si="64"/>
        <v>0</v>
      </c>
      <c r="F165" s="61">
        <f t="shared" si="64"/>
        <v>0</v>
      </c>
      <c r="G165" s="71">
        <f t="shared" si="53"/>
        <v>0</v>
      </c>
      <c r="H165" s="72" t="e">
        <f t="shared" si="54"/>
        <v>#DIV/0!</v>
      </c>
      <c r="I165" s="34"/>
      <c r="J165" s="34"/>
    </row>
    <row r="166" spans="1:10" s="35" customFormat="1" hidden="1" outlineLevel="1" x14ac:dyDescent="0.25">
      <c r="A166" s="17"/>
      <c r="B166" s="15"/>
      <c r="C166" s="61"/>
      <c r="D166" s="61"/>
      <c r="E166" s="61"/>
      <c r="F166" s="61"/>
      <c r="G166" s="71">
        <f t="shared" si="53"/>
        <v>0</v>
      </c>
      <c r="H166" s="72" t="e">
        <f t="shared" si="54"/>
        <v>#DIV/0!</v>
      </c>
      <c r="I166" s="34"/>
      <c r="J166" s="34"/>
    </row>
    <row r="167" spans="1:10" s="35" customFormat="1" hidden="1" outlineLevel="1" x14ac:dyDescent="0.25">
      <c r="A167" s="31"/>
      <c r="B167" s="32"/>
      <c r="C167" s="61"/>
      <c r="D167" s="61"/>
      <c r="E167" s="61"/>
      <c r="F167" s="61"/>
      <c r="G167" s="71">
        <f t="shared" si="53"/>
        <v>0</v>
      </c>
      <c r="H167" s="72" t="e">
        <f t="shared" si="54"/>
        <v>#DIV/0!</v>
      </c>
      <c r="I167" s="34"/>
      <c r="J167" s="34"/>
    </row>
    <row r="168" spans="1:10" s="35" customFormat="1" collapsed="1" x14ac:dyDescent="0.25">
      <c r="A168" s="17" t="s">
        <v>33</v>
      </c>
      <c r="B168" s="15">
        <v>225</v>
      </c>
      <c r="C168" s="73">
        <f t="shared" ref="C168" si="65">SUM(C169:C170)</f>
        <v>1.55</v>
      </c>
      <c r="D168" s="73">
        <f t="shared" ref="D168:F168" si="66">SUM(D169:D170)</f>
        <v>5</v>
      </c>
      <c r="E168" s="73">
        <f t="shared" si="66"/>
        <v>0</v>
      </c>
      <c r="F168" s="73">
        <f t="shared" si="66"/>
        <v>0</v>
      </c>
      <c r="G168" s="69">
        <f t="shared" si="53"/>
        <v>5</v>
      </c>
      <c r="H168" s="72">
        <f t="shared" si="54"/>
        <v>0</v>
      </c>
      <c r="I168" s="34"/>
      <c r="J168" s="34"/>
    </row>
    <row r="169" spans="1:10" s="35" customFormat="1" x14ac:dyDescent="0.25">
      <c r="A169" s="31" t="s">
        <v>62</v>
      </c>
      <c r="B169" s="32"/>
      <c r="C169" s="61">
        <v>1.55</v>
      </c>
      <c r="D169" s="61">
        <v>5</v>
      </c>
      <c r="E169" s="61"/>
      <c r="F169" s="61"/>
      <c r="G169" s="71">
        <f t="shared" si="53"/>
        <v>5</v>
      </c>
      <c r="H169" s="72">
        <f t="shared" si="54"/>
        <v>0</v>
      </c>
      <c r="I169" s="34"/>
      <c r="J169" s="34"/>
    </row>
    <row r="170" spans="1:10" s="35" customFormat="1" hidden="1" outlineLevel="1" x14ac:dyDescent="0.25">
      <c r="A170" s="31"/>
      <c r="B170" s="32"/>
      <c r="C170" s="61"/>
      <c r="D170" s="61"/>
      <c r="E170" s="61"/>
      <c r="F170" s="61"/>
      <c r="G170" s="71">
        <f t="shared" si="53"/>
        <v>0</v>
      </c>
      <c r="H170" s="72" t="e">
        <f t="shared" si="54"/>
        <v>#DIV/0!</v>
      </c>
      <c r="I170" s="34"/>
      <c r="J170" s="34"/>
    </row>
    <row r="171" spans="1:10" s="35" customFormat="1" collapsed="1" x14ac:dyDescent="0.25">
      <c r="A171" s="17" t="s">
        <v>34</v>
      </c>
      <c r="B171" s="15">
        <v>226</v>
      </c>
      <c r="C171" s="73">
        <f>SUM(C172:C174)</f>
        <v>29.14</v>
      </c>
      <c r="D171" s="73">
        <f>SUM(D172:D174)</f>
        <v>0</v>
      </c>
      <c r="E171" s="73">
        <f>SUM(E172:E174)</f>
        <v>0</v>
      </c>
      <c r="F171" s="73">
        <f>SUM(F172:F174)</f>
        <v>0</v>
      </c>
      <c r="G171" s="69">
        <f t="shared" si="53"/>
        <v>0</v>
      </c>
      <c r="H171" s="72">
        <f t="shared" si="54"/>
        <v>0</v>
      </c>
      <c r="I171" s="34"/>
      <c r="J171" s="34"/>
    </row>
    <row r="172" spans="1:10" s="35" customFormat="1" x14ac:dyDescent="0.25">
      <c r="A172" s="31" t="s">
        <v>81</v>
      </c>
      <c r="B172" s="32"/>
      <c r="C172" s="61">
        <v>6.08</v>
      </c>
      <c r="D172" s="61"/>
      <c r="E172" s="61"/>
      <c r="F172" s="61"/>
      <c r="G172" s="71">
        <f t="shared" si="53"/>
        <v>0</v>
      </c>
      <c r="H172" s="72">
        <f t="shared" si="54"/>
        <v>0</v>
      </c>
      <c r="I172" s="34"/>
      <c r="J172" s="34"/>
    </row>
    <row r="173" spans="1:10" s="35" customFormat="1" x14ac:dyDescent="0.25">
      <c r="A173" s="31" t="s">
        <v>82</v>
      </c>
      <c r="B173" s="32"/>
      <c r="C173" s="61">
        <v>3</v>
      </c>
      <c r="D173" s="61"/>
      <c r="E173" s="61"/>
      <c r="F173" s="61"/>
      <c r="G173" s="71">
        <f t="shared" ref="G173" si="67">D173-F173</f>
        <v>0</v>
      </c>
      <c r="H173" s="72">
        <f t="shared" ref="H173:H176" si="68">F173/C173*100</f>
        <v>0</v>
      </c>
      <c r="I173" s="34"/>
      <c r="J173" s="34"/>
    </row>
    <row r="174" spans="1:10" s="35" customFormat="1" x14ac:dyDescent="0.25">
      <c r="A174" s="31" t="s">
        <v>83</v>
      </c>
      <c r="B174" s="32"/>
      <c r="C174" s="61">
        <v>20.059999999999999</v>
      </c>
      <c r="D174" s="61"/>
      <c r="E174" s="61"/>
      <c r="F174" s="61"/>
      <c r="G174" s="71">
        <f t="shared" si="53"/>
        <v>0</v>
      </c>
      <c r="H174" s="72">
        <f>F174/C174*100</f>
        <v>0</v>
      </c>
      <c r="I174" s="34"/>
      <c r="J174" s="34"/>
    </row>
    <row r="175" spans="1:10" s="35" customFormat="1" x14ac:dyDescent="0.25">
      <c r="A175" s="31" t="s">
        <v>100</v>
      </c>
      <c r="B175" s="32"/>
      <c r="C175" s="61"/>
      <c r="D175" s="61"/>
      <c r="E175" s="61"/>
      <c r="F175" s="61"/>
      <c r="G175" s="71">
        <f t="shared" si="53"/>
        <v>0</v>
      </c>
      <c r="H175" s="72" t="e">
        <f t="shared" si="68"/>
        <v>#DIV/0!</v>
      </c>
      <c r="I175" s="34"/>
      <c r="J175" s="34"/>
    </row>
    <row r="176" spans="1:10" s="35" customFormat="1" x14ac:dyDescent="0.25">
      <c r="A176" s="31" t="s">
        <v>101</v>
      </c>
      <c r="B176" s="32"/>
      <c r="C176" s="61"/>
      <c r="D176" s="61"/>
      <c r="E176" s="61"/>
      <c r="F176" s="61"/>
      <c r="G176" s="71">
        <f t="shared" si="53"/>
        <v>0</v>
      </c>
      <c r="H176" s="72" t="e">
        <f t="shared" si="68"/>
        <v>#DIV/0!</v>
      </c>
      <c r="I176" s="34"/>
      <c r="J176" s="34"/>
    </row>
    <row r="177" spans="1:10" s="35" customFormat="1" x14ac:dyDescent="0.25">
      <c r="A177" s="17" t="s">
        <v>35</v>
      </c>
      <c r="B177" s="15">
        <v>290</v>
      </c>
      <c r="C177" s="73">
        <f t="shared" ref="C177" si="69">SUM(C178:C181)</f>
        <v>1.75</v>
      </c>
      <c r="D177" s="73">
        <f>SUM(D178:D181)</f>
        <v>0.11600000000000001</v>
      </c>
      <c r="E177" s="73">
        <f t="shared" ref="E177:F177" si="70">SUM(E178:E181)</f>
        <v>0.11600000000000001</v>
      </c>
      <c r="F177" s="73">
        <f t="shared" si="70"/>
        <v>0.11600000000000001</v>
      </c>
      <c r="G177" s="69">
        <f t="shared" si="53"/>
        <v>0</v>
      </c>
      <c r="H177" s="72">
        <f t="shared" si="54"/>
        <v>6.6285714285714299</v>
      </c>
      <c r="I177" s="34"/>
      <c r="J177" s="34"/>
    </row>
    <row r="178" spans="1:10" s="35" customFormat="1" x14ac:dyDescent="0.25">
      <c r="A178" s="31" t="s">
        <v>84</v>
      </c>
      <c r="B178" s="15"/>
      <c r="C178" s="61">
        <v>1.75</v>
      </c>
      <c r="D178" s="61">
        <v>0.11600000000000001</v>
      </c>
      <c r="E178" s="61">
        <v>0.11600000000000001</v>
      </c>
      <c r="F178" s="61">
        <v>0.11600000000000001</v>
      </c>
      <c r="G178" s="71">
        <f t="shared" si="53"/>
        <v>0</v>
      </c>
      <c r="H178" s="72">
        <f t="shared" si="54"/>
        <v>6.6285714285714299</v>
      </c>
      <c r="I178" s="34"/>
      <c r="J178" s="34"/>
    </row>
    <row r="179" spans="1:10" s="35" customFormat="1" x14ac:dyDescent="0.25">
      <c r="A179" s="31" t="s">
        <v>102</v>
      </c>
      <c r="B179" s="15"/>
      <c r="C179" s="61"/>
      <c r="D179" s="61"/>
      <c r="E179" s="61"/>
      <c r="F179" s="61"/>
      <c r="G179" s="71"/>
      <c r="H179" s="72" t="e">
        <f t="shared" si="54"/>
        <v>#DIV/0!</v>
      </c>
      <c r="I179" s="34"/>
      <c r="J179" s="34"/>
    </row>
    <row r="180" spans="1:10" s="35" customFormat="1" x14ac:dyDescent="0.25">
      <c r="A180" s="31" t="s">
        <v>103</v>
      </c>
      <c r="B180" s="15"/>
      <c r="C180" s="61"/>
      <c r="D180" s="61"/>
      <c r="E180" s="61"/>
      <c r="F180" s="61"/>
      <c r="G180" s="71"/>
      <c r="H180" s="72" t="e">
        <f t="shared" si="54"/>
        <v>#DIV/0!</v>
      </c>
      <c r="I180" s="34"/>
      <c r="J180" s="34"/>
    </row>
    <row r="181" spans="1:10" s="35" customFormat="1" x14ac:dyDescent="0.25">
      <c r="A181" s="31" t="s">
        <v>104</v>
      </c>
      <c r="B181" s="15"/>
      <c r="C181" s="61"/>
      <c r="D181" s="61"/>
      <c r="E181" s="61"/>
      <c r="F181" s="61"/>
      <c r="G181" s="71">
        <f t="shared" si="53"/>
        <v>0</v>
      </c>
      <c r="H181" s="72" t="e">
        <f t="shared" si="54"/>
        <v>#DIV/0!</v>
      </c>
      <c r="I181" s="34"/>
      <c r="J181" s="34"/>
    </row>
    <row r="182" spans="1:10" s="35" customFormat="1" x14ac:dyDescent="0.25">
      <c r="A182" s="17" t="s">
        <v>36</v>
      </c>
      <c r="B182" s="15">
        <v>310</v>
      </c>
      <c r="C182" s="73">
        <f t="shared" ref="C182" si="71">SUM(C183:C184)</f>
        <v>61.31</v>
      </c>
      <c r="D182" s="73">
        <f t="shared" ref="D182:F182" si="72">SUM(D183:D184)</f>
        <v>43</v>
      </c>
      <c r="E182" s="73">
        <f t="shared" si="72"/>
        <v>33.769999999999996</v>
      </c>
      <c r="F182" s="73">
        <f t="shared" si="72"/>
        <v>43</v>
      </c>
      <c r="G182" s="69">
        <f t="shared" si="53"/>
        <v>0</v>
      </c>
      <c r="H182" s="72">
        <f t="shared" si="54"/>
        <v>70.135377589300276</v>
      </c>
      <c r="I182" s="34"/>
      <c r="J182" s="34"/>
    </row>
    <row r="183" spans="1:10" s="35" customFormat="1" x14ac:dyDescent="0.25">
      <c r="A183" s="31" t="s">
        <v>85</v>
      </c>
      <c r="B183" s="15"/>
      <c r="C183" s="61">
        <v>61.31</v>
      </c>
      <c r="D183" s="61">
        <v>18</v>
      </c>
      <c r="E183" s="61">
        <v>8.77</v>
      </c>
      <c r="F183" s="61">
        <v>18</v>
      </c>
      <c r="G183" s="71">
        <f t="shared" si="53"/>
        <v>0</v>
      </c>
      <c r="H183" s="72">
        <f t="shared" si="54"/>
        <v>29.358995269939648</v>
      </c>
      <c r="I183" s="34"/>
      <c r="J183" s="34"/>
    </row>
    <row r="184" spans="1:10" s="35" customFormat="1" x14ac:dyDescent="0.25">
      <c r="A184" s="31" t="s">
        <v>135</v>
      </c>
      <c r="B184" s="15"/>
      <c r="C184" s="61"/>
      <c r="D184" s="61">
        <v>25</v>
      </c>
      <c r="E184" s="61">
        <v>25</v>
      </c>
      <c r="F184" s="61">
        <v>25</v>
      </c>
      <c r="G184" s="71">
        <f t="shared" si="53"/>
        <v>0</v>
      </c>
      <c r="H184" s="72" t="e">
        <f t="shared" si="54"/>
        <v>#DIV/0!</v>
      </c>
      <c r="I184" s="34"/>
      <c r="J184" s="34"/>
    </row>
    <row r="185" spans="1:10" s="35" customFormat="1" x14ac:dyDescent="0.25">
      <c r="A185" s="17" t="s">
        <v>37</v>
      </c>
      <c r="B185" s="15">
        <v>340</v>
      </c>
      <c r="C185" s="73">
        <f t="shared" ref="C185" si="73">SUM(C186:C192)</f>
        <v>36.49</v>
      </c>
      <c r="D185" s="73">
        <f>SUM(D186:D192)</f>
        <v>90.88</v>
      </c>
      <c r="E185" s="73">
        <f>SUM(E186:E192)</f>
        <v>0</v>
      </c>
      <c r="F185" s="73">
        <f t="shared" ref="F185" si="74">SUM(F186:F192)</f>
        <v>0</v>
      </c>
      <c r="G185" s="69">
        <f t="shared" si="53"/>
        <v>90.88</v>
      </c>
      <c r="H185" s="72">
        <f t="shared" si="54"/>
        <v>0</v>
      </c>
      <c r="I185" s="34"/>
      <c r="J185" s="34"/>
    </row>
    <row r="186" spans="1:10" s="35" customFormat="1" x14ac:dyDescent="0.25">
      <c r="A186" s="31" t="s">
        <v>86</v>
      </c>
      <c r="B186" s="15"/>
      <c r="C186" s="61">
        <v>7.2</v>
      </c>
      <c r="D186" s="61"/>
      <c r="E186" s="61"/>
      <c r="F186" s="61"/>
      <c r="G186" s="71">
        <f t="shared" ref="G186:G192" si="75">D186-F186</f>
        <v>0</v>
      </c>
      <c r="H186" s="72">
        <f t="shared" ref="H186:H192" si="76">F186/C186*100</f>
        <v>0</v>
      </c>
      <c r="I186" s="34"/>
      <c r="J186" s="34"/>
    </row>
    <row r="187" spans="1:10" s="35" customFormat="1" x14ac:dyDescent="0.25">
      <c r="A187" s="31" t="s">
        <v>105</v>
      </c>
      <c r="B187" s="15"/>
      <c r="C187" s="61">
        <v>3.51</v>
      </c>
      <c r="D187" s="61"/>
      <c r="E187" s="61"/>
      <c r="F187" s="61"/>
      <c r="G187" s="71">
        <f t="shared" ref="G187:G189" si="77">D187-F187</f>
        <v>0</v>
      </c>
      <c r="H187" s="72">
        <f t="shared" ref="H187:H189" si="78">F187/C187*100</f>
        <v>0</v>
      </c>
      <c r="I187" s="34"/>
      <c r="J187" s="34"/>
    </row>
    <row r="188" spans="1:10" s="35" customFormat="1" x14ac:dyDescent="0.25">
      <c r="A188" s="31" t="s">
        <v>87</v>
      </c>
      <c r="B188" s="15"/>
      <c r="C188" s="61">
        <v>5.51</v>
      </c>
      <c r="D188" s="61">
        <v>90.88</v>
      </c>
      <c r="E188" s="61"/>
      <c r="F188" s="61"/>
      <c r="G188" s="71">
        <f t="shared" si="77"/>
        <v>90.88</v>
      </c>
      <c r="H188" s="72">
        <f t="shared" si="78"/>
        <v>0</v>
      </c>
      <c r="I188" s="34"/>
      <c r="J188" s="34"/>
    </row>
    <row r="189" spans="1:10" s="35" customFormat="1" x14ac:dyDescent="0.25">
      <c r="A189" s="31" t="s">
        <v>88</v>
      </c>
      <c r="B189" s="15"/>
      <c r="C189" s="61">
        <v>1</v>
      </c>
      <c r="D189" s="61"/>
      <c r="E189" s="61"/>
      <c r="F189" s="61"/>
      <c r="G189" s="71">
        <f t="shared" si="77"/>
        <v>0</v>
      </c>
      <c r="H189" s="72">
        <f t="shared" si="78"/>
        <v>0</v>
      </c>
      <c r="I189" s="34"/>
      <c r="J189" s="34"/>
    </row>
    <row r="190" spans="1:10" s="35" customFormat="1" ht="21.75" customHeight="1" x14ac:dyDescent="0.25">
      <c r="A190" s="31" t="s">
        <v>89</v>
      </c>
      <c r="B190" s="15"/>
      <c r="C190" s="61">
        <v>8.3000000000000007</v>
      </c>
      <c r="D190" s="61"/>
      <c r="E190" s="61"/>
      <c r="F190" s="61"/>
      <c r="G190" s="71">
        <f t="shared" si="75"/>
        <v>0</v>
      </c>
      <c r="H190" s="72">
        <f t="shared" si="76"/>
        <v>0</v>
      </c>
      <c r="I190" s="34"/>
      <c r="J190" s="34"/>
    </row>
    <row r="191" spans="1:10" s="35" customFormat="1" ht="21.75" customHeight="1" x14ac:dyDescent="0.25">
      <c r="A191" s="31" t="s">
        <v>106</v>
      </c>
      <c r="B191" s="15"/>
      <c r="C191" s="61"/>
      <c r="D191" s="61"/>
      <c r="E191" s="61"/>
      <c r="F191" s="61"/>
      <c r="G191" s="71"/>
      <c r="H191" s="72"/>
      <c r="I191" s="34"/>
      <c r="J191" s="34"/>
    </row>
    <row r="192" spans="1:10" s="35" customFormat="1" ht="24" customHeight="1" x14ac:dyDescent="0.25">
      <c r="A192" s="31" t="s">
        <v>90</v>
      </c>
      <c r="B192" s="32"/>
      <c r="C192" s="61">
        <v>10.97</v>
      </c>
      <c r="D192" s="61"/>
      <c r="E192" s="61"/>
      <c r="F192" s="61"/>
      <c r="G192" s="71">
        <f t="shared" si="75"/>
        <v>0</v>
      </c>
      <c r="H192" s="72">
        <f t="shared" si="76"/>
        <v>0</v>
      </c>
      <c r="I192" s="34"/>
      <c r="J192" s="34"/>
    </row>
    <row r="193" spans="1:10" s="10" customFormat="1" x14ac:dyDescent="0.25">
      <c r="A193" s="97" t="s">
        <v>40</v>
      </c>
      <c r="B193" s="98"/>
      <c r="C193" s="22"/>
      <c r="D193" s="22"/>
      <c r="E193" s="22"/>
      <c r="F193" s="22"/>
      <c r="G193" s="22"/>
      <c r="H193" s="22"/>
      <c r="I193" s="14"/>
      <c r="J193" s="14"/>
    </row>
    <row r="194" spans="1:10" x14ac:dyDescent="0.25">
      <c r="A194" s="99" t="s">
        <v>41</v>
      </c>
      <c r="B194" s="100"/>
      <c r="C194" s="48"/>
      <c r="D194" s="75"/>
      <c r="E194" s="48"/>
      <c r="F194" s="48">
        <v>0.35</v>
      </c>
      <c r="G194" s="48"/>
      <c r="H194" s="48"/>
    </row>
    <row r="195" spans="1:10" x14ac:dyDescent="0.25">
      <c r="A195" s="53"/>
      <c r="B195" s="53"/>
      <c r="C195" s="54"/>
      <c r="D195" s="54"/>
      <c r="E195" s="54"/>
      <c r="F195" s="54"/>
      <c r="G195" s="54"/>
      <c r="H195" s="54"/>
    </row>
    <row r="196" spans="1:10" s="1" customFormat="1" x14ac:dyDescent="0.25">
      <c r="A196" s="94" t="s">
        <v>107</v>
      </c>
      <c r="B196" s="94"/>
      <c r="C196" s="94"/>
      <c r="D196" s="94"/>
      <c r="E196" s="94"/>
      <c r="F196" s="94"/>
      <c r="G196" s="94"/>
      <c r="H196" s="94"/>
    </row>
    <row r="197" spans="1:10" s="23" customFormat="1" ht="16.5" customHeight="1" x14ac:dyDescent="0.25">
      <c r="A197" s="95" t="s">
        <v>4</v>
      </c>
      <c r="B197" s="95"/>
      <c r="C197" s="95"/>
      <c r="D197" s="95"/>
      <c r="E197" s="95"/>
      <c r="F197" s="95"/>
      <c r="G197" s="95"/>
      <c r="H197" s="95"/>
    </row>
    <row r="198" spans="1:10" x14ac:dyDescent="0.25">
      <c r="C198" s="1"/>
      <c r="D198" s="1"/>
      <c r="E198" s="1"/>
      <c r="F198" s="1"/>
      <c r="G198" s="1"/>
      <c r="H198" s="1"/>
    </row>
    <row r="199" spans="1:10" s="1" customFormat="1" ht="18.75" customHeight="1" x14ac:dyDescent="0.25">
      <c r="A199" s="94" t="s">
        <v>109</v>
      </c>
      <c r="B199" s="94"/>
      <c r="C199" s="94"/>
      <c r="D199" s="94"/>
      <c r="E199" s="94"/>
      <c r="F199" s="94"/>
      <c r="G199" s="94"/>
      <c r="H199" s="94"/>
    </row>
    <row r="200" spans="1:10" s="23" customFormat="1" ht="16.5" customHeight="1" x14ac:dyDescent="0.25">
      <c r="A200" s="95" t="s">
        <v>108</v>
      </c>
      <c r="B200" s="95"/>
      <c r="C200" s="95"/>
      <c r="D200" s="95"/>
      <c r="E200" s="95"/>
      <c r="F200" s="95"/>
      <c r="G200" s="95"/>
      <c r="H200" s="95"/>
    </row>
    <row r="201" spans="1:10" s="1" customFormat="1" ht="24" customHeight="1" x14ac:dyDescent="0.25">
      <c r="A201" s="94" t="s">
        <v>111</v>
      </c>
      <c r="B201" s="94"/>
      <c r="C201" s="94"/>
      <c r="D201" s="94"/>
      <c r="E201" s="94"/>
      <c r="F201" s="94"/>
      <c r="G201" s="94"/>
      <c r="H201" s="94"/>
    </row>
    <row r="202" spans="1:10" ht="15.75" customHeight="1" x14ac:dyDescent="0.25">
      <c r="B202" s="24"/>
      <c r="C202" s="24"/>
      <c r="D202" s="24"/>
      <c r="E202" s="24"/>
    </row>
  </sheetData>
  <mergeCells count="13">
    <mergeCell ref="A200:H200"/>
    <mergeCell ref="A201:H201"/>
    <mergeCell ref="A196:H196"/>
    <mergeCell ref="A197:H197"/>
    <mergeCell ref="A6:H6"/>
    <mergeCell ref="A193:B193"/>
    <mergeCell ref="A194:B194"/>
    <mergeCell ref="A1:H1"/>
    <mergeCell ref="A2:H2"/>
    <mergeCell ref="A4:H4"/>
    <mergeCell ref="A5:H5"/>
    <mergeCell ref="A199:H199"/>
    <mergeCell ref="A3:H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8" fitToHeight="0" orientation="landscape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Анализ</vt:lpstr>
      <vt:lpstr>Лист2</vt:lpstr>
      <vt:lpstr>Лист3</vt:lpstr>
      <vt:lpstr>Анализ!Заголовки_для_печати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2021-03-17T09:18:22Z</dcterms:modified>
</cp:coreProperties>
</file>